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idon\Desktop\SOCIAL\Risorse\File Excel\"/>
    </mc:Choice>
  </mc:AlternateContent>
  <xr:revisionPtr revIDLastSave="0" documentId="13_ncr:1_{A9841F59-0D5F-456A-B138-D07686C92A65}" xr6:coauthVersionLast="47" xr6:coauthVersionMax="47" xr10:uidLastSave="{00000000-0000-0000-0000-000000000000}"/>
  <bookViews>
    <workbookView xWindow="-108" yWindow="-108" windowWidth="23256" windowHeight="12456" tabRatio="864" firstSheet="1" activeTab="1" xr2:uid="{00000000-000D-0000-FFFF-FFFF00000000}"/>
  </bookViews>
  <sheets>
    <sheet name="appoggio" sheetId="9" state="hidden" r:id="rId1"/>
    <sheet name="Cruscotto" sheetId="11" r:id="rId2"/>
    <sheet name="Budget Ricavi" sheetId="7" r:id="rId3"/>
    <sheet name="Costi Mp &amp; Merci" sheetId="12" r:id="rId4"/>
    <sheet name="Altri Costi Variabili" sheetId="18" r:id="rId5"/>
    <sheet name="Costi Fissi" sheetId="13" r:id="rId6"/>
    <sheet name="Costi del Personale" sheetId="15" r:id="rId7"/>
    <sheet name="MOL" sheetId="16" r:id="rId8"/>
    <sheet name="BEP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7" l="1"/>
  <c r="P58" i="7"/>
  <c r="P56" i="7"/>
  <c r="P57" i="7" s="1"/>
  <c r="P54" i="7"/>
  <c r="P55" i="7" s="1"/>
  <c r="P53" i="7"/>
  <c r="P52" i="7"/>
  <c r="N38" i="13"/>
  <c r="E174" i="11"/>
  <c r="E175" i="11"/>
  <c r="E176" i="11"/>
  <c r="E177" i="11"/>
  <c r="E178" i="11"/>
  <c r="E179" i="11"/>
  <c r="C2" i="17"/>
  <c r="D91" i="18" l="1"/>
  <c r="D90" i="18"/>
  <c r="D89" i="18"/>
  <c r="D88" i="18"/>
  <c r="D87" i="18"/>
  <c r="D86" i="18"/>
  <c r="D85" i="18"/>
  <c r="D84" i="18"/>
  <c r="D75" i="18"/>
  <c r="D58" i="13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91" i="18"/>
  <c r="B114" i="18" s="1"/>
  <c r="B90" i="18"/>
  <c r="B113" i="18" s="1"/>
  <c r="B89" i="18"/>
  <c r="B112" i="18" s="1"/>
  <c r="B88" i="18"/>
  <c r="B111" i="18" s="1"/>
  <c r="B87" i="18"/>
  <c r="B110" i="18" s="1"/>
  <c r="B86" i="18"/>
  <c r="B109" i="18" s="1"/>
  <c r="B85" i="18"/>
  <c r="B108" i="18" s="1"/>
  <c r="B84" i="18"/>
  <c r="B107" i="18" s="1"/>
  <c r="B83" i="18"/>
  <c r="B106" i="18" s="1"/>
  <c r="B82" i="18"/>
  <c r="B105" i="18" s="1"/>
  <c r="B81" i="18"/>
  <c r="B104" i="18" s="1"/>
  <c r="B80" i="18"/>
  <c r="B103" i="18" s="1"/>
  <c r="B79" i="18"/>
  <c r="B102" i="18" s="1"/>
  <c r="B78" i="18"/>
  <c r="B101" i="18" s="1"/>
  <c r="B77" i="18"/>
  <c r="B100" i="18" s="1"/>
  <c r="B76" i="18"/>
  <c r="B99" i="18" s="1"/>
  <c r="B75" i="18"/>
  <c r="B98" i="18" s="1"/>
  <c r="B74" i="18"/>
  <c r="B97" i="18" s="1"/>
  <c r="B73" i="18"/>
  <c r="B96" i="18" s="1"/>
  <c r="B72" i="18"/>
  <c r="B95" i="18" s="1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O3" i="18"/>
  <c r="O48" i="18" s="1"/>
  <c r="N3" i="18"/>
  <c r="N94" i="18" s="1"/>
  <c r="M3" i="18"/>
  <c r="M48" i="18" s="1"/>
  <c r="L3" i="18"/>
  <c r="L94" i="18" s="1"/>
  <c r="K3" i="18"/>
  <c r="K48" i="18" s="1"/>
  <c r="J3" i="18"/>
  <c r="J94" i="18" s="1"/>
  <c r="I3" i="18"/>
  <c r="I48" i="18" s="1"/>
  <c r="H3" i="18"/>
  <c r="H94" i="18" s="1"/>
  <c r="G3" i="18"/>
  <c r="G48" i="18" s="1"/>
  <c r="F3" i="18"/>
  <c r="F94" i="18" s="1"/>
  <c r="E3" i="18"/>
  <c r="E25" i="18" s="1"/>
  <c r="D3" i="18"/>
  <c r="D94" i="18" s="1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I94" i="18" l="1"/>
  <c r="E94" i="18"/>
  <c r="M94" i="18"/>
  <c r="O94" i="18"/>
  <c r="K94" i="18"/>
  <c r="G94" i="18"/>
  <c r="E75" i="18"/>
  <c r="F75" i="18" s="1"/>
  <c r="G75" i="18" s="1"/>
  <c r="E84" i="18"/>
  <c r="E85" i="18"/>
  <c r="F85" i="18" s="1"/>
  <c r="E86" i="18"/>
  <c r="E87" i="18"/>
  <c r="E88" i="18"/>
  <c r="E89" i="18"/>
  <c r="F89" i="18" s="1"/>
  <c r="E90" i="18"/>
  <c r="E91" i="18"/>
  <c r="F91" i="18" s="1"/>
  <c r="F71" i="18"/>
  <c r="N71" i="18"/>
  <c r="N48" i="18"/>
  <c r="J48" i="18"/>
  <c r="F48" i="18"/>
  <c r="I25" i="18"/>
  <c r="E48" i="18"/>
  <c r="L48" i="18"/>
  <c r="H48" i="18"/>
  <c r="D48" i="18"/>
  <c r="E71" i="18"/>
  <c r="I71" i="18"/>
  <c r="M71" i="18"/>
  <c r="M25" i="18"/>
  <c r="F25" i="18"/>
  <c r="J25" i="18"/>
  <c r="N25" i="18"/>
  <c r="H71" i="18"/>
  <c r="G71" i="18"/>
  <c r="K71" i="18"/>
  <c r="O71" i="18"/>
  <c r="G25" i="18"/>
  <c r="K25" i="18"/>
  <c r="O25" i="18"/>
  <c r="J71" i="18"/>
  <c r="D25" i="18"/>
  <c r="H25" i="18"/>
  <c r="L25" i="18"/>
  <c r="D71" i="18"/>
  <c r="L71" i="18"/>
  <c r="F87" i="18" l="1"/>
  <c r="G87" i="18" s="1"/>
  <c r="G91" i="18"/>
  <c r="H91" i="18" s="1"/>
  <c r="F88" i="18"/>
  <c r="F84" i="18"/>
  <c r="F90" i="18"/>
  <c r="F86" i="18"/>
  <c r="H75" i="18"/>
  <c r="G89" i="18"/>
  <c r="H89" i="18" s="1"/>
  <c r="G85" i="18"/>
  <c r="H87" i="18" l="1"/>
  <c r="G90" i="18"/>
  <c r="H90" i="18" s="1"/>
  <c r="I89" i="18"/>
  <c r="G88" i="18"/>
  <c r="G86" i="18"/>
  <c r="H86" i="18" s="1"/>
  <c r="G84" i="18"/>
  <c r="I75" i="18"/>
  <c r="H85" i="18"/>
  <c r="I91" i="18"/>
  <c r="J89" i="18" l="1"/>
  <c r="I87" i="18"/>
  <c r="I86" i="18"/>
  <c r="H84" i="18"/>
  <c r="H88" i="18"/>
  <c r="I90" i="18"/>
  <c r="J91" i="18"/>
  <c r="I85" i="18"/>
  <c r="J75" i="18"/>
  <c r="J90" i="18" l="1"/>
  <c r="K89" i="18"/>
  <c r="J87" i="18"/>
  <c r="I84" i="18"/>
  <c r="K75" i="18"/>
  <c r="J86" i="18"/>
  <c r="K91" i="18"/>
  <c r="I88" i="18"/>
  <c r="J85" i="18"/>
  <c r="L89" i="18" l="1"/>
  <c r="M89" i="18" s="1"/>
  <c r="K90" i="18"/>
  <c r="L91" i="18"/>
  <c r="M91" i="18" s="1"/>
  <c r="K87" i="18"/>
  <c r="K86" i="18"/>
  <c r="J88" i="18"/>
  <c r="J84" i="18"/>
  <c r="K85" i="18"/>
  <c r="L75" i="18"/>
  <c r="L87" i="18" l="1"/>
  <c r="L90" i="18"/>
  <c r="L86" i="18"/>
  <c r="L85" i="18"/>
  <c r="K84" i="18"/>
  <c r="K88" i="18"/>
  <c r="N91" i="18"/>
  <c r="N89" i="18"/>
  <c r="M75" i="18"/>
  <c r="M87" i="18" l="1"/>
  <c r="N87" i="18" s="1"/>
  <c r="M90" i="18"/>
  <c r="M86" i="18"/>
  <c r="M85" i="18"/>
  <c r="L84" i="18"/>
  <c r="L88" i="18"/>
  <c r="O91" i="18"/>
  <c r="O89" i="18"/>
  <c r="N75" i="18"/>
  <c r="O87" i="18" l="1"/>
  <c r="N90" i="18"/>
  <c r="N86" i="18"/>
  <c r="M84" i="18"/>
  <c r="N85" i="18"/>
  <c r="M88" i="18"/>
  <c r="O75" i="18"/>
  <c r="N88" i="18" l="1"/>
  <c r="O86" i="18"/>
  <c r="O90" i="18"/>
  <c r="O85" i="18"/>
  <c r="N84" i="18"/>
  <c r="O88" i="18" l="1"/>
  <c r="O84" i="18"/>
  <c r="C3" i="12" l="1"/>
  <c r="D3" i="13" s="1"/>
  <c r="D3" i="12"/>
  <c r="E3" i="13" s="1"/>
  <c r="E3" i="12"/>
  <c r="F3" i="13" s="1"/>
  <c r="F3" i="12"/>
  <c r="G3" i="13" s="1"/>
  <c r="E2" i="16" s="1"/>
  <c r="E30" i="16" s="1"/>
  <c r="G3" i="12"/>
  <c r="H3" i="13" s="1"/>
  <c r="H3" i="12"/>
  <c r="I3" i="13" s="1"/>
  <c r="I3" i="12"/>
  <c r="J3" i="13" s="1"/>
  <c r="J3" i="12"/>
  <c r="K3" i="13" s="1"/>
  <c r="K3" i="12"/>
  <c r="L3" i="13" s="1"/>
  <c r="L3" i="12"/>
  <c r="M3" i="13" s="1"/>
  <c r="M3" i="12"/>
  <c r="N3" i="13" s="1"/>
  <c r="N3" i="12"/>
  <c r="O3" i="13" s="1"/>
  <c r="F6" i="11"/>
  <c r="F167" i="11" s="1"/>
  <c r="F174" i="11" s="1"/>
  <c r="G6" i="11"/>
  <c r="G167" i="11" s="1"/>
  <c r="G174" i="11" s="1"/>
  <c r="H6" i="11"/>
  <c r="H167" i="11" s="1"/>
  <c r="H174" i="11" s="1"/>
  <c r="I6" i="11"/>
  <c r="I167" i="11" s="1"/>
  <c r="I174" i="11" s="1"/>
  <c r="J6" i="11"/>
  <c r="J167" i="11" s="1"/>
  <c r="J174" i="11" s="1"/>
  <c r="K6" i="11"/>
  <c r="K167" i="11" s="1"/>
  <c r="K174" i="11" s="1"/>
  <c r="L6" i="11"/>
  <c r="L167" i="11" s="1"/>
  <c r="L174" i="11" s="1"/>
  <c r="M6" i="11"/>
  <c r="M167" i="11" s="1"/>
  <c r="M174" i="11" s="1"/>
  <c r="N6" i="11"/>
  <c r="N167" i="11" s="1"/>
  <c r="N174" i="11" s="1"/>
  <c r="O6" i="11"/>
  <c r="O167" i="11" s="1"/>
  <c r="O174" i="11" s="1"/>
  <c r="P6" i="11"/>
  <c r="P167" i="11" s="1"/>
  <c r="P174" i="11" s="1"/>
  <c r="Q6" i="11"/>
  <c r="Q167" i="11" s="1"/>
  <c r="Q174" i="11" s="1"/>
  <c r="L2" i="16" l="1"/>
  <c r="L30" i="16" s="1"/>
  <c r="N12" i="15"/>
  <c r="D2" i="16"/>
  <c r="D30" i="16" s="1"/>
  <c r="F12" i="15"/>
  <c r="K2" i="16"/>
  <c r="K30" i="16" s="1"/>
  <c r="M12" i="15"/>
  <c r="G2" i="16"/>
  <c r="G30" i="16" s="1"/>
  <c r="I12" i="15"/>
  <c r="C2" i="16"/>
  <c r="C30" i="16" s="1"/>
  <c r="E12" i="15"/>
  <c r="J2" i="16"/>
  <c r="J30" i="16" s="1"/>
  <c r="L12" i="15"/>
  <c r="F2" i="16"/>
  <c r="F30" i="16" s="1"/>
  <c r="H12" i="15"/>
  <c r="B2" i="16"/>
  <c r="B30" i="16" s="1"/>
  <c r="D12" i="15"/>
  <c r="J12" i="15"/>
  <c r="H2" i="16"/>
  <c r="H30" i="16" s="1"/>
  <c r="M2" i="16"/>
  <c r="M30" i="16" s="1"/>
  <c r="O12" i="15"/>
  <c r="I2" i="16"/>
  <c r="I30" i="16" s="1"/>
  <c r="K12" i="15"/>
  <c r="G12" i="15"/>
  <c r="D3" i="7"/>
  <c r="E3" i="7" s="1"/>
  <c r="F3" i="7" s="1"/>
  <c r="G3" i="7" s="1"/>
  <c r="H3" i="7" s="1"/>
  <c r="I3" i="7" s="1"/>
  <c r="J3" i="7" s="1"/>
  <c r="K3" i="7" s="1"/>
  <c r="L3" i="7" s="1"/>
  <c r="M3" i="7" s="1"/>
  <c r="N3" i="7" s="1"/>
  <c r="C49" i="17" l="1"/>
  <c r="D49" i="17"/>
  <c r="E49" i="17"/>
  <c r="F49" i="17"/>
  <c r="G49" i="17"/>
  <c r="H49" i="17"/>
  <c r="I49" i="17"/>
  <c r="J49" i="17"/>
  <c r="K49" i="17"/>
  <c r="L49" i="17"/>
  <c r="M49" i="17"/>
  <c r="N49" i="17"/>
  <c r="C8" i="17"/>
  <c r="D116" i="12"/>
  <c r="F116" i="12"/>
  <c r="H116" i="12"/>
  <c r="J116" i="12"/>
  <c r="L116" i="12"/>
  <c r="N116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A71" i="12"/>
  <c r="A49" i="12"/>
  <c r="A73" i="12"/>
  <c r="C47" i="12"/>
  <c r="D47" i="12"/>
  <c r="E47" i="12"/>
  <c r="F47" i="12"/>
  <c r="G47" i="12"/>
  <c r="H47" i="12"/>
  <c r="I47" i="12"/>
  <c r="J47" i="12"/>
  <c r="K47" i="12"/>
  <c r="L47" i="12"/>
  <c r="M47" i="12"/>
  <c r="N47" i="12"/>
  <c r="C70" i="12"/>
  <c r="D70" i="12"/>
  <c r="E70" i="12"/>
  <c r="F70" i="12"/>
  <c r="G70" i="12"/>
  <c r="H70" i="12"/>
  <c r="I70" i="12"/>
  <c r="J70" i="12"/>
  <c r="K70" i="12"/>
  <c r="L70" i="12"/>
  <c r="M70" i="12"/>
  <c r="N70" i="12"/>
  <c r="C93" i="12"/>
  <c r="D93" i="12"/>
  <c r="E93" i="12"/>
  <c r="F93" i="12"/>
  <c r="G93" i="12"/>
  <c r="H93" i="12"/>
  <c r="I93" i="12"/>
  <c r="J93" i="12"/>
  <c r="K93" i="12"/>
  <c r="L93" i="12"/>
  <c r="M93" i="12"/>
  <c r="N93" i="12"/>
  <c r="C98" i="12"/>
  <c r="D98" i="12" s="1"/>
  <c r="C99" i="12"/>
  <c r="D99" i="12" s="1"/>
  <c r="C100" i="12"/>
  <c r="D100" i="12" s="1"/>
  <c r="E100" i="12" s="1"/>
  <c r="C101" i="12"/>
  <c r="D101" i="12" s="1"/>
  <c r="C102" i="12"/>
  <c r="C103" i="12"/>
  <c r="D103" i="12" s="1"/>
  <c r="C104" i="12"/>
  <c r="C105" i="12"/>
  <c r="D105" i="12" s="1"/>
  <c r="C106" i="12"/>
  <c r="C107" i="12"/>
  <c r="D107" i="12" s="1"/>
  <c r="C108" i="12"/>
  <c r="C109" i="12"/>
  <c r="D109" i="12" s="1"/>
  <c r="C110" i="12"/>
  <c r="C111" i="12"/>
  <c r="D111" i="12" s="1"/>
  <c r="C112" i="12"/>
  <c r="C113" i="12"/>
  <c r="C116" i="12"/>
  <c r="E116" i="12"/>
  <c r="G116" i="12"/>
  <c r="I116" i="12"/>
  <c r="K116" i="12"/>
  <c r="M116" i="12"/>
  <c r="O84" i="13"/>
  <c r="N84" i="13"/>
  <c r="M84" i="13"/>
  <c r="L84" i="13"/>
  <c r="K84" i="13"/>
  <c r="J84" i="13"/>
  <c r="I84" i="13"/>
  <c r="H84" i="13"/>
  <c r="G84" i="13"/>
  <c r="F84" i="13"/>
  <c r="E84" i="13"/>
  <c r="D84" i="13"/>
  <c r="D81" i="13"/>
  <c r="D80" i="13"/>
  <c r="E80" i="13" s="1"/>
  <c r="D79" i="13"/>
  <c r="D78" i="13"/>
  <c r="E78" i="13" s="1"/>
  <c r="D77" i="13"/>
  <c r="D71" i="13"/>
  <c r="E71" i="13" s="1"/>
  <c r="D69" i="13"/>
  <c r="D60" i="13"/>
  <c r="D59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B54" i="13"/>
  <c r="B81" i="13" s="1"/>
  <c r="B108" i="13" s="1"/>
  <c r="O53" i="13"/>
  <c r="N53" i="13"/>
  <c r="M53" i="13"/>
  <c r="L53" i="13"/>
  <c r="K53" i="13"/>
  <c r="J53" i="13"/>
  <c r="I53" i="13"/>
  <c r="H53" i="13"/>
  <c r="G53" i="13"/>
  <c r="F53" i="13"/>
  <c r="E53" i="13"/>
  <c r="D53" i="13"/>
  <c r="B53" i="13"/>
  <c r="B80" i="13" s="1"/>
  <c r="B107" i="13" s="1"/>
  <c r="O52" i="13"/>
  <c r="N52" i="13"/>
  <c r="M52" i="13"/>
  <c r="L52" i="13"/>
  <c r="K52" i="13"/>
  <c r="J52" i="13"/>
  <c r="I52" i="13"/>
  <c r="H52" i="13"/>
  <c r="G52" i="13"/>
  <c r="F52" i="13"/>
  <c r="E52" i="13"/>
  <c r="D52" i="13"/>
  <c r="D106" i="13" s="1"/>
  <c r="B52" i="13"/>
  <c r="B79" i="13" s="1"/>
  <c r="B106" i="13" s="1"/>
  <c r="O51" i="13"/>
  <c r="N51" i="13"/>
  <c r="M51" i="13"/>
  <c r="L51" i="13"/>
  <c r="K51" i="13"/>
  <c r="J51" i="13"/>
  <c r="I51" i="13"/>
  <c r="H51" i="13"/>
  <c r="G51" i="13"/>
  <c r="F51" i="13"/>
  <c r="E51" i="13"/>
  <c r="D51" i="13"/>
  <c r="B51" i="13"/>
  <c r="B78" i="13" s="1"/>
  <c r="B105" i="13" s="1"/>
  <c r="O50" i="13"/>
  <c r="N50" i="13"/>
  <c r="M50" i="13"/>
  <c r="L50" i="13"/>
  <c r="K50" i="13"/>
  <c r="J50" i="13"/>
  <c r="I50" i="13"/>
  <c r="H50" i="13"/>
  <c r="G50" i="13"/>
  <c r="F50" i="13"/>
  <c r="E50" i="13"/>
  <c r="D50" i="13"/>
  <c r="B50" i="13"/>
  <c r="B77" i="13" s="1"/>
  <c r="B104" i="13" s="1"/>
  <c r="O49" i="13"/>
  <c r="N49" i="13"/>
  <c r="M49" i="13"/>
  <c r="L49" i="13"/>
  <c r="K49" i="13"/>
  <c r="J49" i="13"/>
  <c r="I49" i="13"/>
  <c r="H49" i="13"/>
  <c r="G49" i="13"/>
  <c r="F49" i="13"/>
  <c r="E49" i="13"/>
  <c r="D49" i="13"/>
  <c r="D76" i="13" s="1"/>
  <c r="B49" i="13"/>
  <c r="B76" i="13" s="1"/>
  <c r="B103" i="13" s="1"/>
  <c r="O48" i="13"/>
  <c r="N48" i="13"/>
  <c r="M48" i="13"/>
  <c r="L48" i="13"/>
  <c r="K48" i="13"/>
  <c r="J48" i="13"/>
  <c r="I48" i="13"/>
  <c r="H48" i="13"/>
  <c r="G48" i="13"/>
  <c r="F48" i="13"/>
  <c r="E48" i="13"/>
  <c r="D48" i="13"/>
  <c r="D75" i="13" s="1"/>
  <c r="B48" i="13"/>
  <c r="B75" i="13" s="1"/>
  <c r="B102" i="13" s="1"/>
  <c r="O47" i="13"/>
  <c r="N47" i="13"/>
  <c r="M47" i="13"/>
  <c r="L47" i="13"/>
  <c r="K47" i="13"/>
  <c r="J47" i="13"/>
  <c r="I47" i="13"/>
  <c r="H47" i="13"/>
  <c r="G47" i="13"/>
  <c r="F47" i="13"/>
  <c r="E47" i="13"/>
  <c r="D47" i="13"/>
  <c r="D74" i="13" s="1"/>
  <c r="B47" i="13"/>
  <c r="B74" i="13" s="1"/>
  <c r="B101" i="13" s="1"/>
  <c r="O46" i="13"/>
  <c r="N46" i="13"/>
  <c r="M46" i="13"/>
  <c r="L46" i="13"/>
  <c r="K46" i="13"/>
  <c r="J46" i="13"/>
  <c r="I46" i="13"/>
  <c r="H46" i="13"/>
  <c r="G46" i="13"/>
  <c r="F46" i="13"/>
  <c r="E46" i="13"/>
  <c r="D46" i="13"/>
  <c r="D73" i="13" s="1"/>
  <c r="B46" i="13"/>
  <c r="B73" i="13" s="1"/>
  <c r="B100" i="13" s="1"/>
  <c r="O45" i="13"/>
  <c r="N45" i="13"/>
  <c r="M45" i="13"/>
  <c r="L45" i="13"/>
  <c r="K45" i="13"/>
  <c r="J45" i="13"/>
  <c r="I45" i="13"/>
  <c r="H45" i="13"/>
  <c r="G45" i="13"/>
  <c r="F45" i="13"/>
  <c r="E45" i="13"/>
  <c r="D45" i="13"/>
  <c r="D72" i="13" s="1"/>
  <c r="B45" i="13"/>
  <c r="B72" i="13" s="1"/>
  <c r="B99" i="13" s="1"/>
  <c r="O44" i="13"/>
  <c r="N44" i="13"/>
  <c r="M44" i="13"/>
  <c r="L44" i="13"/>
  <c r="K44" i="13"/>
  <c r="J44" i="13"/>
  <c r="I44" i="13"/>
  <c r="H44" i="13"/>
  <c r="G44" i="13"/>
  <c r="F44" i="13"/>
  <c r="E44" i="13"/>
  <c r="D44" i="13"/>
  <c r="D98" i="13" s="1"/>
  <c r="B44" i="13"/>
  <c r="B71" i="13" s="1"/>
  <c r="B98" i="13" s="1"/>
  <c r="O43" i="13"/>
  <c r="N43" i="13"/>
  <c r="M43" i="13"/>
  <c r="L43" i="13"/>
  <c r="K43" i="13"/>
  <c r="J43" i="13"/>
  <c r="I43" i="13"/>
  <c r="H43" i="13"/>
  <c r="G43" i="13"/>
  <c r="F43" i="13"/>
  <c r="E43" i="13"/>
  <c r="D43" i="13"/>
  <c r="D70" i="13" s="1"/>
  <c r="B43" i="13"/>
  <c r="B70" i="13" s="1"/>
  <c r="B97" i="13" s="1"/>
  <c r="O42" i="13"/>
  <c r="N42" i="13"/>
  <c r="M42" i="13"/>
  <c r="L42" i="13"/>
  <c r="K42" i="13"/>
  <c r="J42" i="13"/>
  <c r="I42" i="13"/>
  <c r="H42" i="13"/>
  <c r="G42" i="13"/>
  <c r="F42" i="13"/>
  <c r="E42" i="13"/>
  <c r="D42" i="13"/>
  <c r="B42" i="13"/>
  <c r="B69" i="13" s="1"/>
  <c r="B96" i="13" s="1"/>
  <c r="O41" i="13"/>
  <c r="N41" i="13"/>
  <c r="M41" i="13"/>
  <c r="L41" i="13"/>
  <c r="K41" i="13"/>
  <c r="J41" i="13"/>
  <c r="I41" i="13"/>
  <c r="H41" i="13"/>
  <c r="G41" i="13"/>
  <c r="F41" i="13"/>
  <c r="E41" i="13"/>
  <c r="D41" i="13"/>
  <c r="D68" i="13" s="1"/>
  <c r="B41" i="13"/>
  <c r="B68" i="13" s="1"/>
  <c r="B95" i="13" s="1"/>
  <c r="O40" i="13"/>
  <c r="N40" i="13"/>
  <c r="M40" i="13"/>
  <c r="L40" i="13"/>
  <c r="K40" i="13"/>
  <c r="J40" i="13"/>
  <c r="I40" i="13"/>
  <c r="H40" i="13"/>
  <c r="G40" i="13"/>
  <c r="F40" i="13"/>
  <c r="E40" i="13"/>
  <c r="D40" i="13"/>
  <c r="D67" i="13" s="1"/>
  <c r="E67" i="13" s="1"/>
  <c r="B40" i="13"/>
  <c r="B67" i="13" s="1"/>
  <c r="B94" i="13" s="1"/>
  <c r="O39" i="13"/>
  <c r="N39" i="13"/>
  <c r="M39" i="13"/>
  <c r="L39" i="13"/>
  <c r="K39" i="13"/>
  <c r="J39" i="13"/>
  <c r="I39" i="13"/>
  <c r="H39" i="13"/>
  <c r="G39" i="13"/>
  <c r="F39" i="13"/>
  <c r="E39" i="13"/>
  <c r="D39" i="13"/>
  <c r="D66" i="13" s="1"/>
  <c r="B39" i="13"/>
  <c r="B66" i="13" s="1"/>
  <c r="B93" i="13" s="1"/>
  <c r="O38" i="13"/>
  <c r="M38" i="13"/>
  <c r="L38" i="13"/>
  <c r="K38" i="13"/>
  <c r="J38" i="13"/>
  <c r="I38" i="13"/>
  <c r="H38" i="13"/>
  <c r="G38" i="13"/>
  <c r="F38" i="13"/>
  <c r="E38" i="13"/>
  <c r="D38" i="13"/>
  <c r="D65" i="13" s="1"/>
  <c r="B38" i="13"/>
  <c r="B65" i="13" s="1"/>
  <c r="B92" i="13" s="1"/>
  <c r="O37" i="13"/>
  <c r="N37" i="13"/>
  <c r="M37" i="13"/>
  <c r="L37" i="13"/>
  <c r="K37" i="13"/>
  <c r="J37" i="13"/>
  <c r="I37" i="13"/>
  <c r="H37" i="13"/>
  <c r="G37" i="13"/>
  <c r="F37" i="13"/>
  <c r="E37" i="13"/>
  <c r="D37" i="13"/>
  <c r="D64" i="13" s="1"/>
  <c r="B37" i="13"/>
  <c r="B64" i="13" s="1"/>
  <c r="B91" i="13" s="1"/>
  <c r="O36" i="13"/>
  <c r="N36" i="13"/>
  <c r="M36" i="13"/>
  <c r="L36" i="13"/>
  <c r="K36" i="13"/>
  <c r="J36" i="13"/>
  <c r="I36" i="13"/>
  <c r="H36" i="13"/>
  <c r="G36" i="13"/>
  <c r="F36" i="13"/>
  <c r="E36" i="13"/>
  <c r="D36" i="13"/>
  <c r="D63" i="13" s="1"/>
  <c r="B36" i="13"/>
  <c r="B63" i="13" s="1"/>
  <c r="B90" i="13" s="1"/>
  <c r="O35" i="13"/>
  <c r="N35" i="13"/>
  <c r="M35" i="13"/>
  <c r="L35" i="13"/>
  <c r="K35" i="13"/>
  <c r="J35" i="13"/>
  <c r="I35" i="13"/>
  <c r="H35" i="13"/>
  <c r="G35" i="13"/>
  <c r="F35" i="13"/>
  <c r="E35" i="13"/>
  <c r="D35" i="13"/>
  <c r="D62" i="13" s="1"/>
  <c r="E62" i="13" s="1"/>
  <c r="B35" i="13"/>
  <c r="B62" i="13" s="1"/>
  <c r="B89" i="13" s="1"/>
  <c r="O34" i="13"/>
  <c r="N34" i="13"/>
  <c r="M34" i="13"/>
  <c r="L34" i="13"/>
  <c r="K34" i="13"/>
  <c r="J34" i="13"/>
  <c r="I34" i="13"/>
  <c r="H34" i="13"/>
  <c r="G34" i="13"/>
  <c r="F34" i="13"/>
  <c r="E34" i="13"/>
  <c r="D34" i="13"/>
  <c r="D61" i="13" s="1"/>
  <c r="B34" i="13"/>
  <c r="B61" i="13" s="1"/>
  <c r="B88" i="13" s="1"/>
  <c r="O33" i="13"/>
  <c r="N33" i="13"/>
  <c r="M33" i="13"/>
  <c r="L33" i="13"/>
  <c r="K33" i="13"/>
  <c r="J33" i="13"/>
  <c r="I33" i="13"/>
  <c r="H33" i="13"/>
  <c r="G33" i="13"/>
  <c r="F33" i="13"/>
  <c r="E33" i="13"/>
  <c r="D33" i="13"/>
  <c r="B33" i="13"/>
  <c r="B60" i="13" s="1"/>
  <c r="B87" i="13" s="1"/>
  <c r="O32" i="13"/>
  <c r="N32" i="13"/>
  <c r="M32" i="13"/>
  <c r="L32" i="13"/>
  <c r="K32" i="13"/>
  <c r="J32" i="13"/>
  <c r="I32" i="13"/>
  <c r="H32" i="13"/>
  <c r="G32" i="13"/>
  <c r="F32" i="13"/>
  <c r="E32" i="13"/>
  <c r="D32" i="13"/>
  <c r="B32" i="13"/>
  <c r="B59" i="13" s="1"/>
  <c r="B86" i="13" s="1"/>
  <c r="O31" i="13"/>
  <c r="N31" i="13"/>
  <c r="M31" i="13"/>
  <c r="L31" i="13"/>
  <c r="K31" i="13"/>
  <c r="J31" i="13"/>
  <c r="I31" i="13"/>
  <c r="H31" i="13"/>
  <c r="G31" i="13"/>
  <c r="F31" i="13"/>
  <c r="E31" i="13"/>
  <c r="D31" i="13"/>
  <c r="B31" i="13"/>
  <c r="B58" i="13" s="1"/>
  <c r="B85" i="13" s="1"/>
  <c r="O30" i="13"/>
  <c r="N30" i="13"/>
  <c r="M30" i="13"/>
  <c r="L30" i="13"/>
  <c r="K30" i="13"/>
  <c r="J30" i="13"/>
  <c r="I30" i="13"/>
  <c r="H30" i="13"/>
  <c r="G30" i="13"/>
  <c r="F30" i="13"/>
  <c r="E30" i="13"/>
  <c r="D30" i="13"/>
  <c r="O28" i="13"/>
  <c r="Q170" i="11" s="1"/>
  <c r="N28" i="13"/>
  <c r="M28" i="13"/>
  <c r="L28" i="13"/>
  <c r="K28" i="13"/>
  <c r="M170" i="11" s="1"/>
  <c r="J28" i="13"/>
  <c r="I28" i="13"/>
  <c r="H28" i="13"/>
  <c r="G28" i="13"/>
  <c r="F28" i="13"/>
  <c r="E28" i="13"/>
  <c r="D28" i="13"/>
  <c r="A143" i="7"/>
  <c r="N183" i="7"/>
  <c r="M183" i="7"/>
  <c r="L183" i="7"/>
  <c r="K183" i="7"/>
  <c r="J183" i="7"/>
  <c r="I183" i="7"/>
  <c r="H183" i="7"/>
  <c r="G183" i="7"/>
  <c r="F183" i="7"/>
  <c r="E183" i="7"/>
  <c r="D183" i="7"/>
  <c r="C183" i="7"/>
  <c r="C180" i="7"/>
  <c r="C179" i="7"/>
  <c r="C178" i="7"/>
  <c r="D178" i="7" s="1"/>
  <c r="C177" i="7"/>
  <c r="C176" i="7"/>
  <c r="D176" i="7" s="1"/>
  <c r="C175" i="7"/>
  <c r="D175" i="7" s="1"/>
  <c r="C174" i="7"/>
  <c r="C173" i="7"/>
  <c r="D173" i="7" s="1"/>
  <c r="C172" i="7"/>
  <c r="C171" i="7"/>
  <c r="C170" i="7"/>
  <c r="C169" i="7"/>
  <c r="C168" i="7"/>
  <c r="C167" i="7"/>
  <c r="C166" i="7"/>
  <c r="C165" i="7"/>
  <c r="A165" i="7"/>
  <c r="A188" i="7" s="1"/>
  <c r="C164" i="7"/>
  <c r="A164" i="7"/>
  <c r="A187" i="7" s="1"/>
  <c r="A163" i="7"/>
  <c r="A186" i="7" s="1"/>
  <c r="C162" i="7"/>
  <c r="A162" i="7"/>
  <c r="A185" i="7" s="1"/>
  <c r="A161" i="7"/>
  <c r="A184" i="7" s="1"/>
  <c r="N160" i="7"/>
  <c r="M160" i="7"/>
  <c r="L160" i="7"/>
  <c r="K160" i="7"/>
  <c r="J160" i="7"/>
  <c r="I160" i="7"/>
  <c r="H160" i="7"/>
  <c r="G160" i="7"/>
  <c r="F160" i="7"/>
  <c r="E160" i="7"/>
  <c r="D160" i="7"/>
  <c r="C160" i="7"/>
  <c r="A142" i="7"/>
  <c r="A141" i="7"/>
  <c r="A140" i="7"/>
  <c r="A139" i="7"/>
  <c r="A138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A118" i="7"/>
  <c r="A117" i="7"/>
  <c r="A116" i="7"/>
  <c r="A115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N99" i="7"/>
  <c r="M99" i="7"/>
  <c r="L99" i="7"/>
  <c r="K99" i="7"/>
  <c r="J99" i="7"/>
  <c r="I99" i="7"/>
  <c r="H99" i="7"/>
  <c r="G99" i="7"/>
  <c r="F99" i="7"/>
  <c r="E99" i="7"/>
  <c r="D99" i="7"/>
  <c r="C99" i="7"/>
  <c r="N98" i="7"/>
  <c r="M98" i="7"/>
  <c r="L98" i="7"/>
  <c r="K98" i="7"/>
  <c r="J98" i="7"/>
  <c r="I98" i="7"/>
  <c r="H98" i="7"/>
  <c r="G98" i="7"/>
  <c r="F98" i="7"/>
  <c r="E98" i="7"/>
  <c r="D98" i="7"/>
  <c r="C98" i="7"/>
  <c r="N97" i="7"/>
  <c r="M97" i="7"/>
  <c r="L97" i="7"/>
  <c r="K97" i="7"/>
  <c r="J97" i="7"/>
  <c r="I97" i="7"/>
  <c r="H97" i="7"/>
  <c r="G97" i="7"/>
  <c r="F97" i="7"/>
  <c r="E97" i="7"/>
  <c r="D97" i="7"/>
  <c r="C97" i="7"/>
  <c r="N96" i="7"/>
  <c r="M96" i="7"/>
  <c r="L96" i="7"/>
  <c r="K96" i="7"/>
  <c r="J96" i="7"/>
  <c r="I96" i="7"/>
  <c r="H96" i="7"/>
  <c r="G96" i="7"/>
  <c r="F96" i="7"/>
  <c r="E96" i="7"/>
  <c r="D96" i="7"/>
  <c r="C96" i="7"/>
  <c r="N95" i="7"/>
  <c r="M95" i="7"/>
  <c r="L95" i="7"/>
  <c r="K95" i="7"/>
  <c r="J95" i="7"/>
  <c r="I95" i="7"/>
  <c r="H95" i="7"/>
  <c r="G95" i="7"/>
  <c r="F95" i="7"/>
  <c r="E95" i="7"/>
  <c r="D95" i="7"/>
  <c r="C95" i="7"/>
  <c r="A95" i="7"/>
  <c r="N94" i="7"/>
  <c r="M94" i="7"/>
  <c r="L94" i="7"/>
  <c r="K94" i="7"/>
  <c r="J94" i="7"/>
  <c r="I94" i="7"/>
  <c r="H94" i="7"/>
  <c r="G94" i="7"/>
  <c r="F94" i="7"/>
  <c r="E94" i="7"/>
  <c r="D94" i="7"/>
  <c r="C94" i="7"/>
  <c r="A94" i="7"/>
  <c r="N93" i="7"/>
  <c r="M93" i="7"/>
  <c r="L93" i="7"/>
  <c r="K93" i="7"/>
  <c r="J93" i="7"/>
  <c r="I93" i="7"/>
  <c r="H93" i="7"/>
  <c r="G93" i="7"/>
  <c r="F93" i="7"/>
  <c r="E93" i="7"/>
  <c r="D93" i="7"/>
  <c r="C93" i="7"/>
  <c r="A93" i="7"/>
  <c r="N92" i="7"/>
  <c r="M92" i="7"/>
  <c r="L92" i="7"/>
  <c r="K92" i="7"/>
  <c r="J92" i="7"/>
  <c r="I92" i="7"/>
  <c r="H92" i="7"/>
  <c r="G92" i="7"/>
  <c r="F92" i="7"/>
  <c r="E92" i="7"/>
  <c r="D92" i="7"/>
  <c r="C92" i="7"/>
  <c r="A92" i="7"/>
  <c r="N91" i="7"/>
  <c r="M91" i="7"/>
  <c r="L91" i="7"/>
  <c r="K91" i="7"/>
  <c r="J91" i="7"/>
  <c r="I91" i="7"/>
  <c r="H91" i="7"/>
  <c r="G91" i="7"/>
  <c r="F91" i="7"/>
  <c r="E91" i="7"/>
  <c r="D91" i="7"/>
  <c r="C91" i="7"/>
  <c r="A74" i="7"/>
  <c r="A73" i="7"/>
  <c r="A72" i="7"/>
  <c r="A71" i="7"/>
  <c r="A70" i="7"/>
  <c r="N69" i="7"/>
  <c r="M69" i="7"/>
  <c r="L69" i="7"/>
  <c r="K69" i="7"/>
  <c r="J69" i="7"/>
  <c r="I69" i="7"/>
  <c r="H69" i="7"/>
  <c r="G69" i="7"/>
  <c r="F69" i="7"/>
  <c r="E69" i="7"/>
  <c r="D69" i="7"/>
  <c r="C69" i="7"/>
  <c r="N67" i="7"/>
  <c r="M67" i="7"/>
  <c r="L67" i="7"/>
  <c r="K67" i="7"/>
  <c r="J67" i="7"/>
  <c r="I67" i="7"/>
  <c r="H67" i="7"/>
  <c r="G67" i="7"/>
  <c r="F67" i="7"/>
  <c r="E67" i="7"/>
  <c r="D67" i="7"/>
  <c r="C67" i="7"/>
  <c r="C134" i="7" s="1"/>
  <c r="N66" i="7"/>
  <c r="M66" i="7"/>
  <c r="L66" i="7"/>
  <c r="K66" i="7"/>
  <c r="J66" i="7"/>
  <c r="I66" i="7"/>
  <c r="H66" i="7"/>
  <c r="G66" i="7"/>
  <c r="F66" i="7"/>
  <c r="E66" i="7"/>
  <c r="D66" i="7"/>
  <c r="C66" i="7"/>
  <c r="C133" i="7" s="1"/>
  <c r="N65" i="7"/>
  <c r="M65" i="7"/>
  <c r="L65" i="7"/>
  <c r="K65" i="7"/>
  <c r="J65" i="7"/>
  <c r="I65" i="7"/>
  <c r="H65" i="7"/>
  <c r="G65" i="7"/>
  <c r="F65" i="7"/>
  <c r="E65" i="7"/>
  <c r="D65" i="7"/>
  <c r="C65" i="7"/>
  <c r="C132" i="7" s="1"/>
  <c r="N64" i="7"/>
  <c r="M64" i="7"/>
  <c r="L64" i="7"/>
  <c r="K64" i="7"/>
  <c r="J64" i="7"/>
  <c r="I64" i="7"/>
  <c r="H64" i="7"/>
  <c r="G64" i="7"/>
  <c r="F64" i="7"/>
  <c r="E64" i="7"/>
  <c r="D64" i="7"/>
  <c r="C64" i="7"/>
  <c r="C131" i="7" s="1"/>
  <c r="N63" i="7"/>
  <c r="M63" i="7"/>
  <c r="L63" i="7"/>
  <c r="K63" i="7"/>
  <c r="J63" i="7"/>
  <c r="I63" i="7"/>
  <c r="H63" i="7"/>
  <c r="G63" i="7"/>
  <c r="F63" i="7"/>
  <c r="E63" i="7"/>
  <c r="D63" i="7"/>
  <c r="C63" i="7"/>
  <c r="C130" i="7" s="1"/>
  <c r="N62" i="7"/>
  <c r="M62" i="7"/>
  <c r="L62" i="7"/>
  <c r="K62" i="7"/>
  <c r="J62" i="7"/>
  <c r="I62" i="7"/>
  <c r="H62" i="7"/>
  <c r="G62" i="7"/>
  <c r="F62" i="7"/>
  <c r="E62" i="7"/>
  <c r="D62" i="7"/>
  <c r="C62" i="7"/>
  <c r="C129" i="7" s="1"/>
  <c r="N61" i="7"/>
  <c r="M61" i="7"/>
  <c r="L61" i="7"/>
  <c r="K61" i="7"/>
  <c r="J61" i="7"/>
  <c r="I61" i="7"/>
  <c r="H61" i="7"/>
  <c r="G61" i="7"/>
  <c r="F61" i="7"/>
  <c r="E61" i="7"/>
  <c r="D61" i="7"/>
  <c r="C61" i="7"/>
  <c r="C128" i="7" s="1"/>
  <c r="N60" i="7"/>
  <c r="M60" i="7"/>
  <c r="L60" i="7"/>
  <c r="K60" i="7"/>
  <c r="J60" i="7"/>
  <c r="I60" i="7"/>
  <c r="H60" i="7"/>
  <c r="G60" i="7"/>
  <c r="F60" i="7"/>
  <c r="E60" i="7"/>
  <c r="D60" i="7"/>
  <c r="C60" i="7"/>
  <c r="C127" i="7" s="1"/>
  <c r="N59" i="7"/>
  <c r="M59" i="7"/>
  <c r="L59" i="7"/>
  <c r="K59" i="7"/>
  <c r="J59" i="7"/>
  <c r="I59" i="7"/>
  <c r="H59" i="7"/>
  <c r="G59" i="7"/>
  <c r="F59" i="7"/>
  <c r="E59" i="7"/>
  <c r="D59" i="7"/>
  <c r="C59" i="7"/>
  <c r="C126" i="7" s="1"/>
  <c r="N58" i="7"/>
  <c r="M58" i="7"/>
  <c r="L58" i="7"/>
  <c r="K58" i="7"/>
  <c r="J58" i="7"/>
  <c r="I58" i="7"/>
  <c r="H58" i="7"/>
  <c r="G58" i="7"/>
  <c r="F58" i="7"/>
  <c r="E58" i="7"/>
  <c r="D58" i="7"/>
  <c r="C58" i="7"/>
  <c r="C125" i="7" s="1"/>
  <c r="N57" i="7"/>
  <c r="M57" i="7"/>
  <c r="L57" i="7"/>
  <c r="K57" i="7"/>
  <c r="J57" i="7"/>
  <c r="I57" i="7"/>
  <c r="H57" i="7"/>
  <c r="G57" i="7"/>
  <c r="F57" i="7"/>
  <c r="E57" i="7"/>
  <c r="D57" i="7"/>
  <c r="C57" i="7"/>
  <c r="C124" i="7" s="1"/>
  <c r="N56" i="7"/>
  <c r="M56" i="7"/>
  <c r="L56" i="7"/>
  <c r="K56" i="7"/>
  <c r="J56" i="7"/>
  <c r="I56" i="7"/>
  <c r="H56" i="7"/>
  <c r="G56" i="7"/>
  <c r="F56" i="7"/>
  <c r="E56" i="7"/>
  <c r="D56" i="7"/>
  <c r="C56" i="7"/>
  <c r="C123" i="7" s="1"/>
  <c r="N55" i="7"/>
  <c r="M55" i="7"/>
  <c r="L55" i="7"/>
  <c r="K55" i="7"/>
  <c r="J55" i="7"/>
  <c r="I55" i="7"/>
  <c r="H55" i="7"/>
  <c r="G55" i="7"/>
  <c r="F55" i="7"/>
  <c r="E55" i="7"/>
  <c r="D55" i="7"/>
  <c r="C55" i="7"/>
  <c r="C122" i="7" s="1"/>
  <c r="N54" i="7"/>
  <c r="M54" i="7"/>
  <c r="L54" i="7"/>
  <c r="K54" i="7"/>
  <c r="J54" i="7"/>
  <c r="I54" i="7"/>
  <c r="H54" i="7"/>
  <c r="G54" i="7"/>
  <c r="F54" i="7"/>
  <c r="E54" i="7"/>
  <c r="D54" i="7"/>
  <c r="C54" i="7"/>
  <c r="C121" i="7" s="1"/>
  <c r="N53" i="7"/>
  <c r="M53" i="7"/>
  <c r="L53" i="7"/>
  <c r="K53" i="7"/>
  <c r="J53" i="7"/>
  <c r="I53" i="7"/>
  <c r="H53" i="7"/>
  <c r="G53" i="7"/>
  <c r="F53" i="7"/>
  <c r="E53" i="7"/>
  <c r="D53" i="7"/>
  <c r="C53" i="7"/>
  <c r="C120" i="7" s="1"/>
  <c r="N52" i="7"/>
  <c r="M52" i="7"/>
  <c r="L52" i="7"/>
  <c r="K52" i="7"/>
  <c r="J52" i="7"/>
  <c r="I52" i="7"/>
  <c r="H52" i="7"/>
  <c r="G52" i="7"/>
  <c r="F52" i="7"/>
  <c r="E52" i="7"/>
  <c r="D52" i="7"/>
  <c r="C52" i="7"/>
  <c r="C119" i="7" s="1"/>
  <c r="N51" i="7"/>
  <c r="M51" i="7"/>
  <c r="L51" i="7"/>
  <c r="K51" i="7"/>
  <c r="J51" i="7"/>
  <c r="I51" i="7"/>
  <c r="H51" i="7"/>
  <c r="G51" i="7"/>
  <c r="F51" i="7"/>
  <c r="E51" i="7"/>
  <c r="D51" i="7"/>
  <c r="C51" i="7"/>
  <c r="C118" i="7" s="1"/>
  <c r="N50" i="7"/>
  <c r="M50" i="7"/>
  <c r="L50" i="7"/>
  <c r="K50" i="7"/>
  <c r="J50" i="7"/>
  <c r="I50" i="7"/>
  <c r="H50" i="7"/>
  <c r="G50" i="7"/>
  <c r="F50" i="7"/>
  <c r="E50" i="7"/>
  <c r="D50" i="7"/>
  <c r="C50" i="7"/>
  <c r="C117" i="7" s="1"/>
  <c r="N49" i="7"/>
  <c r="M49" i="7"/>
  <c r="L49" i="7"/>
  <c r="K49" i="7"/>
  <c r="J49" i="7"/>
  <c r="I49" i="7"/>
  <c r="H49" i="7"/>
  <c r="G49" i="7"/>
  <c r="F49" i="7"/>
  <c r="E49" i="7"/>
  <c r="D49" i="7"/>
  <c r="C49" i="7"/>
  <c r="C116" i="7" s="1"/>
  <c r="N48" i="7"/>
  <c r="M48" i="7"/>
  <c r="L48" i="7"/>
  <c r="K48" i="7"/>
  <c r="J48" i="7"/>
  <c r="I48" i="7"/>
  <c r="H48" i="7"/>
  <c r="G48" i="7"/>
  <c r="F48" i="7"/>
  <c r="E48" i="7"/>
  <c r="D48" i="7"/>
  <c r="C48" i="7"/>
  <c r="C115" i="7" s="1"/>
  <c r="N47" i="7"/>
  <c r="M47" i="7"/>
  <c r="L47" i="7"/>
  <c r="K47" i="7"/>
  <c r="J47" i="7"/>
  <c r="I47" i="7"/>
  <c r="H47" i="7"/>
  <c r="G47" i="7"/>
  <c r="F47" i="7"/>
  <c r="E47" i="7"/>
  <c r="D47" i="7"/>
  <c r="C47" i="7"/>
  <c r="A30" i="7"/>
  <c r="A52" i="7" s="1"/>
  <c r="A29" i="7"/>
  <c r="A51" i="7" s="1"/>
  <c r="A28" i="7"/>
  <c r="A50" i="7" s="1"/>
  <c r="A27" i="7"/>
  <c r="A49" i="7" s="1"/>
  <c r="A26" i="7"/>
  <c r="A48" i="7" s="1"/>
  <c r="N25" i="7"/>
  <c r="M25" i="7"/>
  <c r="L25" i="7"/>
  <c r="K25" i="7"/>
  <c r="J25" i="7"/>
  <c r="I25" i="7"/>
  <c r="H25" i="7"/>
  <c r="G25" i="7"/>
  <c r="F25" i="7"/>
  <c r="E25" i="7"/>
  <c r="D25" i="7"/>
  <c r="C25" i="7"/>
  <c r="J112" i="7" l="1"/>
  <c r="K35" i="18" s="1"/>
  <c r="K58" i="18" s="1"/>
  <c r="N112" i="7"/>
  <c r="O26" i="18" s="1"/>
  <c r="E76" i="13"/>
  <c r="E103" i="13" s="1"/>
  <c r="D93" i="13"/>
  <c r="D101" i="13"/>
  <c r="D94" i="13"/>
  <c r="M9" i="16"/>
  <c r="D86" i="13"/>
  <c r="D90" i="13"/>
  <c r="D99" i="13"/>
  <c r="D103" i="13"/>
  <c r="D107" i="13"/>
  <c r="B9" i="16"/>
  <c r="B37" i="16" s="1"/>
  <c r="F170" i="11"/>
  <c r="C9" i="16"/>
  <c r="G170" i="11"/>
  <c r="K9" i="16"/>
  <c r="O170" i="11"/>
  <c r="D9" i="16"/>
  <c r="H170" i="11"/>
  <c r="H9" i="16"/>
  <c r="L170" i="11"/>
  <c r="L9" i="16"/>
  <c r="P170" i="11"/>
  <c r="D95" i="13"/>
  <c r="I9" i="16"/>
  <c r="F9" i="16"/>
  <c r="J170" i="11"/>
  <c r="J9" i="16"/>
  <c r="N170" i="11"/>
  <c r="G9" i="16"/>
  <c r="K170" i="11"/>
  <c r="E9" i="16"/>
  <c r="I170" i="11"/>
  <c r="D87" i="13"/>
  <c r="D91" i="13"/>
  <c r="D108" i="13"/>
  <c r="A97" i="12"/>
  <c r="A120" i="12" s="1"/>
  <c r="A74" i="12"/>
  <c r="A96" i="7"/>
  <c r="A119" i="7"/>
  <c r="A51" i="12"/>
  <c r="A50" i="12"/>
  <c r="A94" i="12"/>
  <c r="A117" i="12" s="1"/>
  <c r="A48" i="12"/>
  <c r="D97" i="13"/>
  <c r="D96" i="13"/>
  <c r="D88" i="13"/>
  <c r="D100" i="13"/>
  <c r="D104" i="13"/>
  <c r="E98" i="13"/>
  <c r="A95" i="12"/>
  <c r="A118" i="12" s="1"/>
  <c r="A96" i="12"/>
  <c r="A119" i="12" s="1"/>
  <c r="A72" i="12"/>
  <c r="F112" i="7"/>
  <c r="C135" i="7"/>
  <c r="B4" i="16" s="1"/>
  <c r="B32" i="16" s="1"/>
  <c r="A31" i="7"/>
  <c r="A53" i="7" s="1"/>
  <c r="A97" i="7"/>
  <c r="D92" i="13"/>
  <c r="E107" i="13"/>
  <c r="D112" i="7"/>
  <c r="H112" i="7"/>
  <c r="L112" i="7"/>
  <c r="D89" i="13"/>
  <c r="D105" i="13"/>
  <c r="E94" i="13"/>
  <c r="D115" i="7"/>
  <c r="E115" i="7" s="1"/>
  <c r="D116" i="7"/>
  <c r="E116" i="7" s="1"/>
  <c r="F116" i="7" s="1"/>
  <c r="D118" i="7"/>
  <c r="E118" i="7" s="1"/>
  <c r="F118" i="7" s="1"/>
  <c r="D120" i="7"/>
  <c r="E120" i="7" s="1"/>
  <c r="F120" i="7" s="1"/>
  <c r="D122" i="7"/>
  <c r="D124" i="7"/>
  <c r="D126" i="7"/>
  <c r="D128" i="7"/>
  <c r="E128" i="7" s="1"/>
  <c r="F128" i="7" s="1"/>
  <c r="D130" i="7"/>
  <c r="D131" i="7"/>
  <c r="A75" i="7"/>
  <c r="A120" i="7"/>
  <c r="A166" i="7"/>
  <c r="A189" i="7" s="1"/>
  <c r="A98" i="12"/>
  <c r="A121" i="12" s="1"/>
  <c r="A75" i="12"/>
  <c r="A52" i="12"/>
  <c r="E89" i="13"/>
  <c r="D102" i="13"/>
  <c r="E105" i="13"/>
  <c r="E101" i="12"/>
  <c r="E99" i="12"/>
  <c r="D113" i="12"/>
  <c r="E113" i="12" s="1"/>
  <c r="E111" i="12"/>
  <c r="F111" i="12" s="1"/>
  <c r="D110" i="12"/>
  <c r="E110" i="12" s="1"/>
  <c r="D112" i="12"/>
  <c r="E109" i="12"/>
  <c r="D108" i="12"/>
  <c r="E108" i="12" s="1"/>
  <c r="E105" i="12"/>
  <c r="F105" i="12" s="1"/>
  <c r="D104" i="12"/>
  <c r="E104" i="12" s="1"/>
  <c r="E107" i="12"/>
  <c r="D106" i="12"/>
  <c r="E103" i="12"/>
  <c r="D102" i="12"/>
  <c r="F100" i="12"/>
  <c r="E98" i="12"/>
  <c r="D55" i="13"/>
  <c r="F55" i="13"/>
  <c r="H55" i="13"/>
  <c r="J55" i="13"/>
  <c r="L55" i="13"/>
  <c r="N55" i="13"/>
  <c r="E55" i="13"/>
  <c r="G55" i="13"/>
  <c r="I55" i="13"/>
  <c r="K55" i="13"/>
  <c r="M55" i="13"/>
  <c r="O55" i="13"/>
  <c r="E60" i="13"/>
  <c r="E87" i="13" s="1"/>
  <c r="E64" i="13"/>
  <c r="F64" i="13" s="1"/>
  <c r="F91" i="13" s="1"/>
  <c r="E66" i="13"/>
  <c r="E93" i="13" s="1"/>
  <c r="F67" i="13"/>
  <c r="F94" i="13" s="1"/>
  <c r="E68" i="13"/>
  <c r="E70" i="13"/>
  <c r="F70" i="13" s="1"/>
  <c r="F71" i="13"/>
  <c r="G71" i="13" s="1"/>
  <c r="E72" i="13"/>
  <c r="F72" i="13" s="1"/>
  <c r="F99" i="13" s="1"/>
  <c r="E74" i="13"/>
  <c r="F74" i="13" s="1"/>
  <c r="F101" i="13" s="1"/>
  <c r="E59" i="13"/>
  <c r="E86" i="13" s="1"/>
  <c r="E61" i="13"/>
  <c r="F62" i="13"/>
  <c r="F89" i="13" s="1"/>
  <c r="E63" i="13"/>
  <c r="E90" i="13" s="1"/>
  <c r="E65" i="13"/>
  <c r="E69" i="13"/>
  <c r="E96" i="13" s="1"/>
  <c r="E73" i="13"/>
  <c r="E75" i="13"/>
  <c r="E102" i="13" s="1"/>
  <c r="F76" i="13"/>
  <c r="E77" i="13"/>
  <c r="F78" i="13"/>
  <c r="G78" i="13" s="1"/>
  <c r="G105" i="13" s="1"/>
  <c r="E79" i="13"/>
  <c r="E106" i="13" s="1"/>
  <c r="F80" i="13"/>
  <c r="E81" i="13"/>
  <c r="A144" i="7"/>
  <c r="A121" i="7"/>
  <c r="A98" i="7"/>
  <c r="A76" i="7"/>
  <c r="A32" i="7"/>
  <c r="A54" i="7" s="1"/>
  <c r="A167" i="7"/>
  <c r="A190" i="7" s="1"/>
  <c r="E131" i="7"/>
  <c r="F131" i="7" s="1"/>
  <c r="G131" i="7" s="1"/>
  <c r="D132" i="7"/>
  <c r="D134" i="7"/>
  <c r="E134" i="7" s="1"/>
  <c r="C70" i="7"/>
  <c r="C48" i="12" s="1"/>
  <c r="E70" i="7"/>
  <c r="E48" i="12" s="1"/>
  <c r="E71" i="12" s="1"/>
  <c r="G70" i="7"/>
  <c r="G48" i="12" s="1"/>
  <c r="G71" i="12" s="1"/>
  <c r="I70" i="7"/>
  <c r="I48" i="12" s="1"/>
  <c r="I71" i="12" s="1"/>
  <c r="K70" i="7"/>
  <c r="K48" i="12" s="1"/>
  <c r="K71" i="12" s="1"/>
  <c r="M70" i="7"/>
  <c r="M48" i="12" s="1"/>
  <c r="M71" i="12" s="1"/>
  <c r="D71" i="7"/>
  <c r="F71" i="7"/>
  <c r="H71" i="7"/>
  <c r="J71" i="7"/>
  <c r="L71" i="7"/>
  <c r="N71" i="7"/>
  <c r="C72" i="7"/>
  <c r="C50" i="12" s="1"/>
  <c r="E72" i="7"/>
  <c r="E50" i="12" s="1"/>
  <c r="E73" i="12" s="1"/>
  <c r="G72" i="7"/>
  <c r="G50" i="12" s="1"/>
  <c r="G73" i="12" s="1"/>
  <c r="I72" i="7"/>
  <c r="I50" i="12" s="1"/>
  <c r="I73" i="12" s="1"/>
  <c r="K72" i="7"/>
  <c r="K50" i="12" s="1"/>
  <c r="K73" i="12" s="1"/>
  <c r="M72" i="7"/>
  <c r="M50" i="12" s="1"/>
  <c r="M73" i="12" s="1"/>
  <c r="D73" i="7"/>
  <c r="D51" i="12" s="1"/>
  <c r="D74" i="12" s="1"/>
  <c r="F73" i="7"/>
  <c r="F51" i="12" s="1"/>
  <c r="F74" i="12" s="1"/>
  <c r="H73" i="7"/>
  <c r="H51" i="12" s="1"/>
  <c r="H74" i="12" s="1"/>
  <c r="J73" i="7"/>
  <c r="J51" i="12" s="1"/>
  <c r="J74" i="12" s="1"/>
  <c r="L73" i="7"/>
  <c r="L51" i="12" s="1"/>
  <c r="L74" i="12" s="1"/>
  <c r="N73" i="7"/>
  <c r="N51" i="12" s="1"/>
  <c r="N74" i="12" s="1"/>
  <c r="C74" i="7"/>
  <c r="C52" i="12" s="1"/>
  <c r="C75" i="12" s="1"/>
  <c r="E74" i="7"/>
  <c r="E52" i="12" s="1"/>
  <c r="E75" i="12" s="1"/>
  <c r="G74" i="7"/>
  <c r="G52" i="12" s="1"/>
  <c r="G75" i="12" s="1"/>
  <c r="I74" i="7"/>
  <c r="I52" i="12" s="1"/>
  <c r="I75" i="12" s="1"/>
  <c r="K74" i="7"/>
  <c r="K52" i="12" s="1"/>
  <c r="K75" i="12" s="1"/>
  <c r="M74" i="7"/>
  <c r="M52" i="12" s="1"/>
  <c r="M75" i="12" s="1"/>
  <c r="D75" i="7"/>
  <c r="D53" i="12" s="1"/>
  <c r="D76" i="12" s="1"/>
  <c r="F75" i="7"/>
  <c r="F53" i="12" s="1"/>
  <c r="F76" i="12" s="1"/>
  <c r="H75" i="7"/>
  <c r="H53" i="12" s="1"/>
  <c r="H76" i="12" s="1"/>
  <c r="J75" i="7"/>
  <c r="J53" i="12" s="1"/>
  <c r="J76" i="12" s="1"/>
  <c r="L75" i="7"/>
  <c r="L53" i="12" s="1"/>
  <c r="L76" i="12" s="1"/>
  <c r="N75" i="7"/>
  <c r="N53" i="12" s="1"/>
  <c r="N76" i="12" s="1"/>
  <c r="C76" i="7"/>
  <c r="C54" i="12" s="1"/>
  <c r="E76" i="7"/>
  <c r="E54" i="12" s="1"/>
  <c r="E77" i="12" s="1"/>
  <c r="G76" i="7"/>
  <c r="G54" i="12" s="1"/>
  <c r="G77" i="12" s="1"/>
  <c r="I76" i="7"/>
  <c r="I54" i="12" s="1"/>
  <c r="I77" i="12" s="1"/>
  <c r="K76" i="7"/>
  <c r="K54" i="12" s="1"/>
  <c r="K77" i="12" s="1"/>
  <c r="M76" i="7"/>
  <c r="M54" i="12" s="1"/>
  <c r="M77" i="12" s="1"/>
  <c r="D77" i="7"/>
  <c r="D55" i="12" s="1"/>
  <c r="D78" i="12" s="1"/>
  <c r="F77" i="7"/>
  <c r="F55" i="12" s="1"/>
  <c r="F78" i="12" s="1"/>
  <c r="H77" i="7"/>
  <c r="H55" i="12" s="1"/>
  <c r="H78" i="12" s="1"/>
  <c r="J77" i="7"/>
  <c r="J55" i="12" s="1"/>
  <c r="J78" i="12" s="1"/>
  <c r="L77" i="7"/>
  <c r="L55" i="12" s="1"/>
  <c r="L78" i="12" s="1"/>
  <c r="N77" i="7"/>
  <c r="N55" i="12" s="1"/>
  <c r="N78" i="12" s="1"/>
  <c r="C78" i="7"/>
  <c r="C56" i="12" s="1"/>
  <c r="E78" i="7"/>
  <c r="E56" i="12" s="1"/>
  <c r="E79" i="12" s="1"/>
  <c r="G78" i="7"/>
  <c r="G56" i="12" s="1"/>
  <c r="G79" i="12" s="1"/>
  <c r="I78" i="7"/>
  <c r="I56" i="12" s="1"/>
  <c r="I79" i="12" s="1"/>
  <c r="K78" i="7"/>
  <c r="K56" i="12" s="1"/>
  <c r="K79" i="12" s="1"/>
  <c r="M78" i="7"/>
  <c r="M56" i="12" s="1"/>
  <c r="M79" i="12" s="1"/>
  <c r="D79" i="7"/>
  <c r="D57" i="12" s="1"/>
  <c r="D80" i="12" s="1"/>
  <c r="F79" i="7"/>
  <c r="F57" i="12" s="1"/>
  <c r="F80" i="12" s="1"/>
  <c r="H79" i="7"/>
  <c r="H57" i="12" s="1"/>
  <c r="H80" i="12" s="1"/>
  <c r="J79" i="7"/>
  <c r="J57" i="12" s="1"/>
  <c r="J80" i="12" s="1"/>
  <c r="L79" i="7"/>
  <c r="L57" i="12" s="1"/>
  <c r="L80" i="12" s="1"/>
  <c r="N79" i="7"/>
  <c r="N57" i="12" s="1"/>
  <c r="N80" i="12" s="1"/>
  <c r="C80" i="7"/>
  <c r="C58" i="12" s="1"/>
  <c r="E80" i="7"/>
  <c r="E58" i="12" s="1"/>
  <c r="E81" i="12" s="1"/>
  <c r="G80" i="7"/>
  <c r="G58" i="12" s="1"/>
  <c r="G81" i="12" s="1"/>
  <c r="I80" i="7"/>
  <c r="I58" i="12" s="1"/>
  <c r="I81" i="12" s="1"/>
  <c r="K80" i="7"/>
  <c r="K58" i="12" s="1"/>
  <c r="K81" i="12" s="1"/>
  <c r="M80" i="7"/>
  <c r="M58" i="12" s="1"/>
  <c r="M81" i="12" s="1"/>
  <c r="D81" i="7"/>
  <c r="D59" i="12" s="1"/>
  <c r="D82" i="12" s="1"/>
  <c r="F81" i="7"/>
  <c r="F59" i="12" s="1"/>
  <c r="F82" i="12" s="1"/>
  <c r="H81" i="7"/>
  <c r="H59" i="12" s="1"/>
  <c r="H82" i="12" s="1"/>
  <c r="J81" i="7"/>
  <c r="J59" i="12" s="1"/>
  <c r="J82" i="12" s="1"/>
  <c r="L81" i="7"/>
  <c r="L59" i="12" s="1"/>
  <c r="L82" i="12" s="1"/>
  <c r="N81" i="7"/>
  <c r="N59" i="12" s="1"/>
  <c r="N82" i="12" s="1"/>
  <c r="C82" i="7"/>
  <c r="C60" i="12" s="1"/>
  <c r="C83" i="12" s="1"/>
  <c r="E82" i="7"/>
  <c r="E60" i="12" s="1"/>
  <c r="E83" i="12" s="1"/>
  <c r="G82" i="7"/>
  <c r="G60" i="12" s="1"/>
  <c r="G83" i="12" s="1"/>
  <c r="I82" i="7"/>
  <c r="I60" i="12" s="1"/>
  <c r="I83" i="12" s="1"/>
  <c r="K82" i="7"/>
  <c r="K60" i="12" s="1"/>
  <c r="K83" i="12" s="1"/>
  <c r="M82" i="7"/>
  <c r="M60" i="12" s="1"/>
  <c r="M83" i="12" s="1"/>
  <c r="D83" i="7"/>
  <c r="D61" i="12" s="1"/>
  <c r="D84" i="12" s="1"/>
  <c r="F83" i="7"/>
  <c r="F61" i="12" s="1"/>
  <c r="F84" i="12" s="1"/>
  <c r="H83" i="7"/>
  <c r="H61" i="12" s="1"/>
  <c r="H84" i="12" s="1"/>
  <c r="J83" i="7"/>
  <c r="J61" i="12" s="1"/>
  <c r="J84" i="12" s="1"/>
  <c r="L83" i="7"/>
  <c r="L61" i="12" s="1"/>
  <c r="L84" i="12" s="1"/>
  <c r="N83" i="7"/>
  <c r="N61" i="12" s="1"/>
  <c r="N84" i="12" s="1"/>
  <c r="C84" i="7"/>
  <c r="C62" i="12" s="1"/>
  <c r="C85" i="12" s="1"/>
  <c r="E84" i="7"/>
  <c r="E62" i="12" s="1"/>
  <c r="E85" i="12" s="1"/>
  <c r="G84" i="7"/>
  <c r="G62" i="12" s="1"/>
  <c r="G85" i="12" s="1"/>
  <c r="I84" i="7"/>
  <c r="I62" i="12" s="1"/>
  <c r="I85" i="12" s="1"/>
  <c r="K84" i="7"/>
  <c r="K62" i="12" s="1"/>
  <c r="K85" i="12" s="1"/>
  <c r="M84" i="7"/>
  <c r="M62" i="12" s="1"/>
  <c r="M85" i="12" s="1"/>
  <c r="D85" i="7"/>
  <c r="D63" i="12" s="1"/>
  <c r="D86" i="12" s="1"/>
  <c r="F85" i="7"/>
  <c r="F63" i="12" s="1"/>
  <c r="F86" i="12" s="1"/>
  <c r="H85" i="7"/>
  <c r="H63" i="12" s="1"/>
  <c r="H86" i="12" s="1"/>
  <c r="J85" i="7"/>
  <c r="J63" i="12" s="1"/>
  <c r="J86" i="12" s="1"/>
  <c r="L85" i="7"/>
  <c r="L63" i="12" s="1"/>
  <c r="L86" i="12" s="1"/>
  <c r="N85" i="7"/>
  <c r="N63" i="12" s="1"/>
  <c r="N86" i="12" s="1"/>
  <c r="C86" i="7"/>
  <c r="C64" i="12" s="1"/>
  <c r="C87" i="12" s="1"/>
  <c r="E86" i="7"/>
  <c r="E64" i="12" s="1"/>
  <c r="E87" i="12" s="1"/>
  <c r="G86" i="7"/>
  <c r="G64" i="12" s="1"/>
  <c r="G87" i="12" s="1"/>
  <c r="I86" i="7"/>
  <c r="I64" i="12" s="1"/>
  <c r="I87" i="12" s="1"/>
  <c r="K86" i="7"/>
  <c r="K64" i="12" s="1"/>
  <c r="K87" i="12" s="1"/>
  <c r="M86" i="7"/>
  <c r="M64" i="12" s="1"/>
  <c r="M87" i="12" s="1"/>
  <c r="D87" i="7"/>
  <c r="D65" i="12" s="1"/>
  <c r="F87" i="7"/>
  <c r="F65" i="12" s="1"/>
  <c r="F88" i="12" s="1"/>
  <c r="H87" i="7"/>
  <c r="H65" i="12" s="1"/>
  <c r="H88" i="12" s="1"/>
  <c r="J87" i="7"/>
  <c r="J65" i="12" s="1"/>
  <c r="J88" i="12" s="1"/>
  <c r="L87" i="7"/>
  <c r="L65" i="12" s="1"/>
  <c r="L88" i="12" s="1"/>
  <c r="N87" i="7"/>
  <c r="N65" i="12" s="1"/>
  <c r="N88" i="12" s="1"/>
  <c r="C88" i="7"/>
  <c r="C66" i="12" s="1"/>
  <c r="E88" i="7"/>
  <c r="E66" i="12" s="1"/>
  <c r="E89" i="12" s="1"/>
  <c r="G88" i="7"/>
  <c r="G66" i="12" s="1"/>
  <c r="G89" i="12" s="1"/>
  <c r="I88" i="7"/>
  <c r="I66" i="12" s="1"/>
  <c r="I89" i="12" s="1"/>
  <c r="K88" i="7"/>
  <c r="K66" i="12" s="1"/>
  <c r="K89" i="12" s="1"/>
  <c r="M88" i="7"/>
  <c r="M66" i="12" s="1"/>
  <c r="M89" i="12" s="1"/>
  <c r="D89" i="7"/>
  <c r="D67" i="12" s="1"/>
  <c r="D90" i="12" s="1"/>
  <c r="F89" i="7"/>
  <c r="F67" i="12" s="1"/>
  <c r="F90" i="12" s="1"/>
  <c r="H89" i="7"/>
  <c r="H67" i="12" s="1"/>
  <c r="H90" i="12" s="1"/>
  <c r="J89" i="7"/>
  <c r="J67" i="12" s="1"/>
  <c r="J90" i="12" s="1"/>
  <c r="L89" i="7"/>
  <c r="L67" i="12" s="1"/>
  <c r="L90" i="12" s="1"/>
  <c r="N89" i="7"/>
  <c r="N67" i="12" s="1"/>
  <c r="N90" i="12" s="1"/>
  <c r="C138" i="7"/>
  <c r="E138" i="7"/>
  <c r="G138" i="7"/>
  <c r="I138" i="7"/>
  <c r="K138" i="7"/>
  <c r="M138" i="7"/>
  <c r="D139" i="7"/>
  <c r="F139" i="7"/>
  <c r="H139" i="7"/>
  <c r="J139" i="7"/>
  <c r="L139" i="7"/>
  <c r="N139" i="7"/>
  <c r="C140" i="7"/>
  <c r="E140" i="7"/>
  <c r="G140" i="7"/>
  <c r="I140" i="7"/>
  <c r="K140" i="7"/>
  <c r="M140" i="7"/>
  <c r="D141" i="7"/>
  <c r="F141" i="7"/>
  <c r="H141" i="7"/>
  <c r="J141" i="7"/>
  <c r="L141" i="7"/>
  <c r="N141" i="7"/>
  <c r="C142" i="7"/>
  <c r="C188" i="7" s="1"/>
  <c r="E142" i="7"/>
  <c r="G142" i="7"/>
  <c r="I142" i="7"/>
  <c r="K142" i="7"/>
  <c r="M142" i="7"/>
  <c r="D143" i="7"/>
  <c r="F143" i="7"/>
  <c r="H143" i="7"/>
  <c r="J143" i="7"/>
  <c r="L143" i="7"/>
  <c r="N143" i="7"/>
  <c r="C144" i="7"/>
  <c r="C190" i="7" s="1"/>
  <c r="E144" i="7"/>
  <c r="G144" i="7"/>
  <c r="I144" i="7"/>
  <c r="K144" i="7"/>
  <c r="M144" i="7"/>
  <c r="D145" i="7"/>
  <c r="F145" i="7"/>
  <c r="H145" i="7"/>
  <c r="J145" i="7"/>
  <c r="L145" i="7"/>
  <c r="N145" i="7"/>
  <c r="C146" i="7"/>
  <c r="C192" i="7" s="1"/>
  <c r="E146" i="7"/>
  <c r="G146" i="7"/>
  <c r="I146" i="7"/>
  <c r="K146" i="7"/>
  <c r="M146" i="7"/>
  <c r="D147" i="7"/>
  <c r="F147" i="7"/>
  <c r="H147" i="7"/>
  <c r="J147" i="7"/>
  <c r="L147" i="7"/>
  <c r="N147" i="7"/>
  <c r="C148" i="7"/>
  <c r="C194" i="7" s="1"/>
  <c r="E148" i="7"/>
  <c r="G148" i="7"/>
  <c r="I148" i="7"/>
  <c r="K148" i="7"/>
  <c r="M148" i="7"/>
  <c r="D149" i="7"/>
  <c r="F149" i="7"/>
  <c r="H149" i="7"/>
  <c r="J149" i="7"/>
  <c r="L149" i="7"/>
  <c r="N149" i="7"/>
  <c r="C150" i="7"/>
  <c r="C196" i="7" s="1"/>
  <c r="E150" i="7"/>
  <c r="G150" i="7"/>
  <c r="I150" i="7"/>
  <c r="K150" i="7"/>
  <c r="M150" i="7"/>
  <c r="D151" i="7"/>
  <c r="F151" i="7"/>
  <c r="H151" i="7"/>
  <c r="J151" i="7"/>
  <c r="L151" i="7"/>
  <c r="N151" i="7"/>
  <c r="C152" i="7"/>
  <c r="C198" i="7" s="1"/>
  <c r="E152" i="7"/>
  <c r="G152" i="7"/>
  <c r="I152" i="7"/>
  <c r="K152" i="7"/>
  <c r="M152" i="7"/>
  <c r="D153" i="7"/>
  <c r="D199" i="7" s="1"/>
  <c r="F153" i="7"/>
  <c r="H153" i="7"/>
  <c r="J153" i="7"/>
  <c r="L153" i="7"/>
  <c r="N153" i="7"/>
  <c r="C154" i="7"/>
  <c r="C200" i="7" s="1"/>
  <c r="E154" i="7"/>
  <c r="G154" i="7"/>
  <c r="I154" i="7"/>
  <c r="K154" i="7"/>
  <c r="M154" i="7"/>
  <c r="D155" i="7"/>
  <c r="D201" i="7" s="1"/>
  <c r="F155" i="7"/>
  <c r="H155" i="7"/>
  <c r="J155" i="7"/>
  <c r="L155" i="7"/>
  <c r="N155" i="7"/>
  <c r="C156" i="7"/>
  <c r="C202" i="7" s="1"/>
  <c r="E156" i="7"/>
  <c r="G156" i="7"/>
  <c r="I156" i="7"/>
  <c r="K156" i="7"/>
  <c r="M156" i="7"/>
  <c r="D157" i="7"/>
  <c r="F157" i="7"/>
  <c r="H157" i="7"/>
  <c r="J157" i="7"/>
  <c r="L157" i="7"/>
  <c r="N157" i="7"/>
  <c r="D117" i="7"/>
  <c r="D119" i="7"/>
  <c r="D121" i="7"/>
  <c r="E122" i="7"/>
  <c r="F122" i="7" s="1"/>
  <c r="D123" i="7"/>
  <c r="E124" i="7"/>
  <c r="F124" i="7" s="1"/>
  <c r="D125" i="7"/>
  <c r="E126" i="7"/>
  <c r="F126" i="7" s="1"/>
  <c r="D127" i="7"/>
  <c r="D129" i="7"/>
  <c r="E130" i="7"/>
  <c r="F130" i="7" s="1"/>
  <c r="E132" i="7"/>
  <c r="D133" i="7"/>
  <c r="E133" i="7" s="1"/>
  <c r="D70" i="7"/>
  <c r="D48" i="12" s="1"/>
  <c r="D71" i="12" s="1"/>
  <c r="F70" i="7"/>
  <c r="F48" i="12" s="1"/>
  <c r="H70" i="7"/>
  <c r="H48" i="12" s="1"/>
  <c r="H71" i="12" s="1"/>
  <c r="J70" i="7"/>
  <c r="J48" i="12" s="1"/>
  <c r="J71" i="12" s="1"/>
  <c r="L70" i="7"/>
  <c r="L48" i="12" s="1"/>
  <c r="L71" i="12" s="1"/>
  <c r="N70" i="7"/>
  <c r="N48" i="12" s="1"/>
  <c r="N71" i="12" s="1"/>
  <c r="C71" i="7"/>
  <c r="E71" i="7"/>
  <c r="G71" i="7"/>
  <c r="I71" i="7"/>
  <c r="K71" i="7"/>
  <c r="M71" i="7"/>
  <c r="D72" i="7"/>
  <c r="D50" i="12" s="1"/>
  <c r="D73" i="12" s="1"/>
  <c r="F72" i="7"/>
  <c r="F50" i="12" s="1"/>
  <c r="F73" i="12" s="1"/>
  <c r="H72" i="7"/>
  <c r="H50" i="12" s="1"/>
  <c r="H73" i="12" s="1"/>
  <c r="J72" i="7"/>
  <c r="J50" i="12" s="1"/>
  <c r="J73" i="12" s="1"/>
  <c r="L72" i="7"/>
  <c r="L50" i="12" s="1"/>
  <c r="L73" i="12" s="1"/>
  <c r="N72" i="7"/>
  <c r="N50" i="12" s="1"/>
  <c r="N73" i="12" s="1"/>
  <c r="C73" i="7"/>
  <c r="C51" i="12" s="1"/>
  <c r="E73" i="7"/>
  <c r="E51" i="12" s="1"/>
  <c r="E74" i="12" s="1"/>
  <c r="G73" i="7"/>
  <c r="G51" i="12" s="1"/>
  <c r="G74" i="12" s="1"/>
  <c r="I73" i="7"/>
  <c r="I51" i="12" s="1"/>
  <c r="I74" i="12" s="1"/>
  <c r="K73" i="7"/>
  <c r="K51" i="12" s="1"/>
  <c r="K74" i="12" s="1"/>
  <c r="M73" i="7"/>
  <c r="M51" i="12" s="1"/>
  <c r="M74" i="12" s="1"/>
  <c r="D74" i="7"/>
  <c r="D52" i="12" s="1"/>
  <c r="F74" i="7"/>
  <c r="F52" i="12" s="1"/>
  <c r="F75" i="12" s="1"/>
  <c r="H74" i="7"/>
  <c r="H52" i="12" s="1"/>
  <c r="H75" i="12" s="1"/>
  <c r="J74" i="7"/>
  <c r="J52" i="12" s="1"/>
  <c r="J75" i="12" s="1"/>
  <c r="L74" i="7"/>
  <c r="L52" i="12" s="1"/>
  <c r="L75" i="12" s="1"/>
  <c r="N74" i="7"/>
  <c r="N52" i="12" s="1"/>
  <c r="N75" i="12" s="1"/>
  <c r="C75" i="7"/>
  <c r="C53" i="12" s="1"/>
  <c r="E75" i="7"/>
  <c r="E53" i="12" s="1"/>
  <c r="E76" i="12" s="1"/>
  <c r="G75" i="7"/>
  <c r="G53" i="12" s="1"/>
  <c r="G76" i="12" s="1"/>
  <c r="I75" i="7"/>
  <c r="I53" i="12" s="1"/>
  <c r="I76" i="12" s="1"/>
  <c r="K75" i="7"/>
  <c r="K53" i="12" s="1"/>
  <c r="K76" i="12" s="1"/>
  <c r="M75" i="7"/>
  <c r="M53" i="12" s="1"/>
  <c r="M76" i="12" s="1"/>
  <c r="D76" i="7"/>
  <c r="D54" i="12" s="1"/>
  <c r="D77" i="12" s="1"/>
  <c r="F76" i="7"/>
  <c r="F54" i="12" s="1"/>
  <c r="F77" i="12" s="1"/>
  <c r="H76" i="7"/>
  <c r="H54" i="12" s="1"/>
  <c r="H77" i="12" s="1"/>
  <c r="J76" i="7"/>
  <c r="J54" i="12" s="1"/>
  <c r="J77" i="12" s="1"/>
  <c r="L76" i="7"/>
  <c r="L54" i="12" s="1"/>
  <c r="L77" i="12" s="1"/>
  <c r="N76" i="7"/>
  <c r="N54" i="12" s="1"/>
  <c r="N77" i="12" s="1"/>
  <c r="C77" i="7"/>
  <c r="C55" i="12" s="1"/>
  <c r="E77" i="7"/>
  <c r="E55" i="12" s="1"/>
  <c r="E78" i="12" s="1"/>
  <c r="G77" i="7"/>
  <c r="G55" i="12" s="1"/>
  <c r="G78" i="12" s="1"/>
  <c r="I77" i="7"/>
  <c r="I55" i="12" s="1"/>
  <c r="I78" i="12" s="1"/>
  <c r="K77" i="7"/>
  <c r="K55" i="12" s="1"/>
  <c r="K78" i="12" s="1"/>
  <c r="M77" i="7"/>
  <c r="M55" i="12" s="1"/>
  <c r="M78" i="12" s="1"/>
  <c r="D78" i="7"/>
  <c r="D56" i="12" s="1"/>
  <c r="D79" i="12" s="1"/>
  <c r="F78" i="7"/>
  <c r="F56" i="12" s="1"/>
  <c r="F79" i="12" s="1"/>
  <c r="H78" i="7"/>
  <c r="H56" i="12" s="1"/>
  <c r="H79" i="12" s="1"/>
  <c r="J78" i="7"/>
  <c r="J56" i="12" s="1"/>
  <c r="J79" i="12" s="1"/>
  <c r="L78" i="7"/>
  <c r="L56" i="12" s="1"/>
  <c r="L79" i="12" s="1"/>
  <c r="N78" i="7"/>
  <c r="N56" i="12" s="1"/>
  <c r="N79" i="12" s="1"/>
  <c r="C79" i="7"/>
  <c r="C57" i="12" s="1"/>
  <c r="E79" i="7"/>
  <c r="E57" i="12" s="1"/>
  <c r="E80" i="12" s="1"/>
  <c r="G79" i="7"/>
  <c r="G57" i="12" s="1"/>
  <c r="G80" i="12" s="1"/>
  <c r="I79" i="7"/>
  <c r="I57" i="12" s="1"/>
  <c r="I80" i="12" s="1"/>
  <c r="K79" i="7"/>
  <c r="K57" i="12" s="1"/>
  <c r="K80" i="12" s="1"/>
  <c r="M79" i="7"/>
  <c r="M57" i="12" s="1"/>
  <c r="M80" i="12" s="1"/>
  <c r="D80" i="7"/>
  <c r="D58" i="12" s="1"/>
  <c r="D81" i="12" s="1"/>
  <c r="F80" i="7"/>
  <c r="F58" i="12" s="1"/>
  <c r="F81" i="12" s="1"/>
  <c r="H80" i="7"/>
  <c r="H58" i="12" s="1"/>
  <c r="H81" i="12" s="1"/>
  <c r="J80" i="7"/>
  <c r="J58" i="12" s="1"/>
  <c r="J81" i="12" s="1"/>
  <c r="L80" i="7"/>
  <c r="L58" i="12" s="1"/>
  <c r="L81" i="12" s="1"/>
  <c r="N80" i="7"/>
  <c r="N58" i="12" s="1"/>
  <c r="N81" i="12" s="1"/>
  <c r="C81" i="7"/>
  <c r="C59" i="12" s="1"/>
  <c r="E81" i="7"/>
  <c r="E59" i="12" s="1"/>
  <c r="E82" i="12" s="1"/>
  <c r="G81" i="7"/>
  <c r="G59" i="12" s="1"/>
  <c r="G82" i="12" s="1"/>
  <c r="I81" i="7"/>
  <c r="I59" i="12" s="1"/>
  <c r="I82" i="12" s="1"/>
  <c r="K81" i="7"/>
  <c r="K59" i="12" s="1"/>
  <c r="K82" i="12" s="1"/>
  <c r="M81" i="7"/>
  <c r="M59" i="12" s="1"/>
  <c r="M82" i="12" s="1"/>
  <c r="D82" i="7"/>
  <c r="D60" i="12" s="1"/>
  <c r="D83" i="12" s="1"/>
  <c r="F82" i="7"/>
  <c r="F60" i="12" s="1"/>
  <c r="F83" i="12" s="1"/>
  <c r="H82" i="7"/>
  <c r="H60" i="12" s="1"/>
  <c r="H83" i="12" s="1"/>
  <c r="J82" i="7"/>
  <c r="J60" i="12" s="1"/>
  <c r="J83" i="12" s="1"/>
  <c r="L82" i="7"/>
  <c r="L60" i="12" s="1"/>
  <c r="L83" i="12" s="1"/>
  <c r="N82" i="7"/>
  <c r="N60" i="12" s="1"/>
  <c r="N83" i="12" s="1"/>
  <c r="C83" i="7"/>
  <c r="C61" i="12" s="1"/>
  <c r="E83" i="7"/>
  <c r="E61" i="12" s="1"/>
  <c r="E84" i="12" s="1"/>
  <c r="G83" i="7"/>
  <c r="G61" i="12" s="1"/>
  <c r="G84" i="12" s="1"/>
  <c r="I83" i="7"/>
  <c r="I61" i="12" s="1"/>
  <c r="I84" i="12" s="1"/>
  <c r="K83" i="7"/>
  <c r="K61" i="12" s="1"/>
  <c r="K84" i="12" s="1"/>
  <c r="M83" i="7"/>
  <c r="M61" i="12" s="1"/>
  <c r="M84" i="12" s="1"/>
  <c r="D84" i="7"/>
  <c r="D62" i="12" s="1"/>
  <c r="D85" i="12" s="1"/>
  <c r="F84" i="7"/>
  <c r="F62" i="12" s="1"/>
  <c r="F85" i="12" s="1"/>
  <c r="H84" i="7"/>
  <c r="H62" i="12" s="1"/>
  <c r="H85" i="12" s="1"/>
  <c r="J84" i="7"/>
  <c r="J62" i="12" s="1"/>
  <c r="J85" i="12" s="1"/>
  <c r="L84" i="7"/>
  <c r="L62" i="12" s="1"/>
  <c r="L85" i="12" s="1"/>
  <c r="N84" i="7"/>
  <c r="N62" i="12" s="1"/>
  <c r="N85" i="12" s="1"/>
  <c r="C85" i="7"/>
  <c r="C63" i="12" s="1"/>
  <c r="E85" i="7"/>
  <c r="E63" i="12" s="1"/>
  <c r="E86" i="12" s="1"/>
  <c r="G85" i="7"/>
  <c r="G63" i="12" s="1"/>
  <c r="G86" i="12" s="1"/>
  <c r="I85" i="7"/>
  <c r="I63" i="12" s="1"/>
  <c r="I86" i="12" s="1"/>
  <c r="K85" i="7"/>
  <c r="K63" i="12" s="1"/>
  <c r="K86" i="12" s="1"/>
  <c r="M85" i="7"/>
  <c r="M63" i="12" s="1"/>
  <c r="M86" i="12" s="1"/>
  <c r="D86" i="7"/>
  <c r="D64" i="12" s="1"/>
  <c r="D87" i="12" s="1"/>
  <c r="F86" i="7"/>
  <c r="F64" i="12" s="1"/>
  <c r="F87" i="12" s="1"/>
  <c r="H86" i="7"/>
  <c r="H64" i="12" s="1"/>
  <c r="H87" i="12" s="1"/>
  <c r="J86" i="7"/>
  <c r="J64" i="12" s="1"/>
  <c r="J87" i="12" s="1"/>
  <c r="L86" i="7"/>
  <c r="L64" i="12" s="1"/>
  <c r="L87" i="12" s="1"/>
  <c r="N86" i="7"/>
  <c r="N64" i="12" s="1"/>
  <c r="N87" i="12" s="1"/>
  <c r="C87" i="7"/>
  <c r="C65" i="12" s="1"/>
  <c r="E87" i="7"/>
  <c r="E65" i="12" s="1"/>
  <c r="E88" i="12" s="1"/>
  <c r="G87" i="7"/>
  <c r="G65" i="12" s="1"/>
  <c r="G88" i="12" s="1"/>
  <c r="I87" i="7"/>
  <c r="I65" i="12" s="1"/>
  <c r="I88" i="12" s="1"/>
  <c r="K87" i="7"/>
  <c r="K65" i="12" s="1"/>
  <c r="K88" i="12" s="1"/>
  <c r="M87" i="7"/>
  <c r="M65" i="12" s="1"/>
  <c r="M88" i="12" s="1"/>
  <c r="D88" i="7"/>
  <c r="D66" i="12" s="1"/>
  <c r="D89" i="12" s="1"/>
  <c r="F88" i="7"/>
  <c r="F66" i="12" s="1"/>
  <c r="F89" i="12" s="1"/>
  <c r="H88" i="7"/>
  <c r="H66" i="12" s="1"/>
  <c r="H89" i="12" s="1"/>
  <c r="J88" i="7"/>
  <c r="J66" i="12" s="1"/>
  <c r="J89" i="12" s="1"/>
  <c r="L88" i="7"/>
  <c r="L66" i="12" s="1"/>
  <c r="L89" i="12" s="1"/>
  <c r="N88" i="7"/>
  <c r="N66" i="12" s="1"/>
  <c r="N89" i="12" s="1"/>
  <c r="C89" i="7"/>
  <c r="C67" i="12" s="1"/>
  <c r="C90" i="12" s="1"/>
  <c r="E89" i="7"/>
  <c r="E67" i="12" s="1"/>
  <c r="E90" i="12" s="1"/>
  <c r="G89" i="7"/>
  <c r="G67" i="12" s="1"/>
  <c r="G90" i="12" s="1"/>
  <c r="I89" i="7"/>
  <c r="I67" i="12" s="1"/>
  <c r="I90" i="12" s="1"/>
  <c r="K89" i="7"/>
  <c r="K67" i="12" s="1"/>
  <c r="K90" i="12" s="1"/>
  <c r="M89" i="7"/>
  <c r="M67" i="12" s="1"/>
  <c r="M90" i="12" s="1"/>
  <c r="D138" i="7"/>
  <c r="F138" i="7"/>
  <c r="H138" i="7"/>
  <c r="J138" i="7"/>
  <c r="L138" i="7"/>
  <c r="N138" i="7"/>
  <c r="C139" i="7"/>
  <c r="C185" i="7" s="1"/>
  <c r="E139" i="7"/>
  <c r="G139" i="7"/>
  <c r="I139" i="7"/>
  <c r="K139" i="7"/>
  <c r="M139" i="7"/>
  <c r="D140" i="7"/>
  <c r="F140" i="7"/>
  <c r="H140" i="7"/>
  <c r="J140" i="7"/>
  <c r="L140" i="7"/>
  <c r="N140" i="7"/>
  <c r="C141" i="7"/>
  <c r="C187" i="7" s="1"/>
  <c r="E141" i="7"/>
  <c r="G141" i="7"/>
  <c r="I141" i="7"/>
  <c r="K141" i="7"/>
  <c r="M141" i="7"/>
  <c r="D142" i="7"/>
  <c r="F142" i="7"/>
  <c r="H142" i="7"/>
  <c r="J142" i="7"/>
  <c r="L142" i="7"/>
  <c r="N142" i="7"/>
  <c r="C143" i="7"/>
  <c r="C189" i="7" s="1"/>
  <c r="E143" i="7"/>
  <c r="G143" i="7"/>
  <c r="I143" i="7"/>
  <c r="K143" i="7"/>
  <c r="M143" i="7"/>
  <c r="D144" i="7"/>
  <c r="F144" i="7"/>
  <c r="H144" i="7"/>
  <c r="J144" i="7"/>
  <c r="L144" i="7"/>
  <c r="N144" i="7"/>
  <c r="C145" i="7"/>
  <c r="C191" i="7" s="1"/>
  <c r="E145" i="7"/>
  <c r="G145" i="7"/>
  <c r="I145" i="7"/>
  <c r="K145" i="7"/>
  <c r="M145" i="7"/>
  <c r="D146" i="7"/>
  <c r="F146" i="7"/>
  <c r="H146" i="7"/>
  <c r="J146" i="7"/>
  <c r="L146" i="7"/>
  <c r="N146" i="7"/>
  <c r="C147" i="7"/>
  <c r="C193" i="7" s="1"/>
  <c r="E147" i="7"/>
  <c r="G147" i="7"/>
  <c r="I147" i="7"/>
  <c r="K147" i="7"/>
  <c r="M147" i="7"/>
  <c r="D148" i="7"/>
  <c r="F148" i="7"/>
  <c r="H148" i="7"/>
  <c r="J148" i="7"/>
  <c r="L148" i="7"/>
  <c r="N148" i="7"/>
  <c r="C149" i="7"/>
  <c r="C195" i="7" s="1"/>
  <c r="E149" i="7"/>
  <c r="G149" i="7"/>
  <c r="I149" i="7"/>
  <c r="K149" i="7"/>
  <c r="M149" i="7"/>
  <c r="D150" i="7"/>
  <c r="D196" i="7" s="1"/>
  <c r="F150" i="7"/>
  <c r="H150" i="7"/>
  <c r="J150" i="7"/>
  <c r="L150" i="7"/>
  <c r="N150" i="7"/>
  <c r="C151" i="7"/>
  <c r="C197" i="7" s="1"/>
  <c r="E151" i="7"/>
  <c r="G151" i="7"/>
  <c r="I151" i="7"/>
  <c r="K151" i="7"/>
  <c r="M151" i="7"/>
  <c r="D152" i="7"/>
  <c r="D198" i="7" s="1"/>
  <c r="F152" i="7"/>
  <c r="H152" i="7"/>
  <c r="J152" i="7"/>
  <c r="L152" i="7"/>
  <c r="N152" i="7"/>
  <c r="C153" i="7"/>
  <c r="C199" i="7" s="1"/>
  <c r="E153" i="7"/>
  <c r="G153" i="7"/>
  <c r="I153" i="7"/>
  <c r="K153" i="7"/>
  <c r="M153" i="7"/>
  <c r="D154" i="7"/>
  <c r="F154" i="7"/>
  <c r="H154" i="7"/>
  <c r="J154" i="7"/>
  <c r="L154" i="7"/>
  <c r="N154" i="7"/>
  <c r="C155" i="7"/>
  <c r="C201" i="7" s="1"/>
  <c r="E155" i="7"/>
  <c r="G155" i="7"/>
  <c r="I155" i="7"/>
  <c r="K155" i="7"/>
  <c r="M155" i="7"/>
  <c r="D156" i="7"/>
  <c r="F156" i="7"/>
  <c r="H156" i="7"/>
  <c r="J156" i="7"/>
  <c r="L156" i="7"/>
  <c r="N156" i="7"/>
  <c r="C157" i="7"/>
  <c r="C203" i="7" s="1"/>
  <c r="E157" i="7"/>
  <c r="G157" i="7"/>
  <c r="I157" i="7"/>
  <c r="K157" i="7"/>
  <c r="M157" i="7"/>
  <c r="C112" i="7"/>
  <c r="E112" i="7"/>
  <c r="G112" i="7"/>
  <c r="I112" i="7"/>
  <c r="K112" i="7"/>
  <c r="M112" i="7"/>
  <c r="D165" i="7"/>
  <c r="E165" i="7" s="1"/>
  <c r="D167" i="7"/>
  <c r="D169" i="7"/>
  <c r="E169" i="7" s="1"/>
  <c r="D171" i="7"/>
  <c r="D162" i="7"/>
  <c r="D164" i="7"/>
  <c r="D166" i="7"/>
  <c r="E167" i="7"/>
  <c r="D168" i="7"/>
  <c r="D170" i="7"/>
  <c r="D172" i="7"/>
  <c r="E173" i="7"/>
  <c r="F173" i="7" s="1"/>
  <c r="D174" i="7"/>
  <c r="E175" i="7"/>
  <c r="F175" i="7" s="1"/>
  <c r="E176" i="7"/>
  <c r="F176" i="7" s="1"/>
  <c r="D177" i="7"/>
  <c r="E177" i="7" s="1"/>
  <c r="E178" i="7"/>
  <c r="F178" i="7" s="1"/>
  <c r="D179" i="7"/>
  <c r="E179" i="7" s="1"/>
  <c r="D180" i="7"/>
  <c r="E180" i="7" s="1"/>
  <c r="D16" i="15"/>
  <c r="C71" i="12" l="1"/>
  <c r="C94" i="12"/>
  <c r="C117" i="12" s="1"/>
  <c r="I3" i="16"/>
  <c r="K40" i="18"/>
  <c r="K63" i="18" s="1"/>
  <c r="K109" i="18" s="1"/>
  <c r="K33" i="18"/>
  <c r="K56" i="18" s="1"/>
  <c r="K38" i="18"/>
  <c r="K36" i="18"/>
  <c r="K59" i="18" s="1"/>
  <c r="K29" i="18"/>
  <c r="K52" i="18" s="1"/>
  <c r="K98" i="18" s="1"/>
  <c r="K41" i="18"/>
  <c r="K34" i="18"/>
  <c r="K57" i="18" s="1"/>
  <c r="K27" i="18"/>
  <c r="K50" i="18" s="1"/>
  <c r="K39" i="18"/>
  <c r="K32" i="18"/>
  <c r="K55" i="18" s="1"/>
  <c r="K45" i="18"/>
  <c r="K68" i="18" s="1"/>
  <c r="K114" i="18" s="1"/>
  <c r="K44" i="18"/>
  <c r="K67" i="18" s="1"/>
  <c r="K113" i="18" s="1"/>
  <c r="K31" i="18"/>
  <c r="K54" i="18" s="1"/>
  <c r="K37" i="18"/>
  <c r="K60" i="18" s="1"/>
  <c r="K28" i="18"/>
  <c r="K51" i="18" s="1"/>
  <c r="K30" i="18"/>
  <c r="K53" i="18" s="1"/>
  <c r="K26" i="18"/>
  <c r="K42" i="18"/>
  <c r="K65" i="18" s="1"/>
  <c r="K111" i="18" s="1"/>
  <c r="K43" i="18"/>
  <c r="K66" i="18" s="1"/>
  <c r="K112" i="18" s="1"/>
  <c r="O34" i="18"/>
  <c r="O57" i="18" s="1"/>
  <c r="O36" i="18"/>
  <c r="O59" i="18" s="1"/>
  <c r="O37" i="18"/>
  <c r="O60" i="18" s="1"/>
  <c r="O27" i="18"/>
  <c r="O50" i="18" s="1"/>
  <c r="M3" i="16"/>
  <c r="O28" i="18"/>
  <c r="O51" i="18" s="1"/>
  <c r="O39" i="18"/>
  <c r="O62" i="18" s="1"/>
  <c r="O108" i="18" s="1"/>
  <c r="O41" i="18"/>
  <c r="O64" i="18" s="1"/>
  <c r="O110" i="18" s="1"/>
  <c r="O40" i="18"/>
  <c r="O63" i="18" s="1"/>
  <c r="O109" i="18" s="1"/>
  <c r="O42" i="18"/>
  <c r="O65" i="18" s="1"/>
  <c r="O111" i="18" s="1"/>
  <c r="O29" i="18"/>
  <c r="O52" i="18" s="1"/>
  <c r="O98" i="18" s="1"/>
  <c r="O43" i="18"/>
  <c r="O66" i="18" s="1"/>
  <c r="O112" i="18" s="1"/>
  <c r="O30" i="18"/>
  <c r="O53" i="18" s="1"/>
  <c r="O44" i="18"/>
  <c r="O67" i="18" s="1"/>
  <c r="O113" i="18" s="1"/>
  <c r="O31" i="18"/>
  <c r="O54" i="18" s="1"/>
  <c r="O45" i="18"/>
  <c r="O68" i="18" s="1"/>
  <c r="O114" i="18" s="1"/>
  <c r="O32" i="18"/>
  <c r="O55" i="18" s="1"/>
  <c r="O35" i="18"/>
  <c r="O58" i="18" s="1"/>
  <c r="O33" i="18"/>
  <c r="O56" i="18" s="1"/>
  <c r="O38" i="18"/>
  <c r="O61" i="18" s="1"/>
  <c r="O49" i="18"/>
  <c r="L42" i="18"/>
  <c r="L36" i="18"/>
  <c r="L59" i="18" s="1"/>
  <c r="L30" i="18"/>
  <c r="L53" i="18" s="1"/>
  <c r="L41" i="18"/>
  <c r="L35" i="18"/>
  <c r="L58" i="18" s="1"/>
  <c r="L29" i="18"/>
  <c r="L38" i="18"/>
  <c r="L37" i="18"/>
  <c r="L60" i="18" s="1"/>
  <c r="L40" i="18"/>
  <c r="L34" i="18"/>
  <c r="L57" i="18" s="1"/>
  <c r="L28" i="18"/>
  <c r="L51" i="18" s="1"/>
  <c r="L45" i="18"/>
  <c r="L39" i="18"/>
  <c r="L33" i="18"/>
  <c r="L56" i="18" s="1"/>
  <c r="L27" i="18"/>
  <c r="L50" i="18" s="1"/>
  <c r="L44" i="18"/>
  <c r="L32" i="18"/>
  <c r="L55" i="18" s="1"/>
  <c r="L26" i="18"/>
  <c r="L43" i="18"/>
  <c r="L31" i="18"/>
  <c r="L54" i="18" s="1"/>
  <c r="J3" i="16"/>
  <c r="I43" i="18"/>
  <c r="I39" i="18"/>
  <c r="I35" i="18"/>
  <c r="I58" i="18" s="1"/>
  <c r="I31" i="18"/>
  <c r="I54" i="18" s="1"/>
  <c r="I27" i="18"/>
  <c r="I50" i="18" s="1"/>
  <c r="I45" i="18"/>
  <c r="I33" i="18"/>
  <c r="I56" i="18" s="1"/>
  <c r="I44" i="18"/>
  <c r="I36" i="18"/>
  <c r="I59" i="18" s="1"/>
  <c r="I42" i="18"/>
  <c r="I34" i="18"/>
  <c r="I57" i="18" s="1"/>
  <c r="I26" i="18"/>
  <c r="I29" i="18"/>
  <c r="I32" i="18"/>
  <c r="I55" i="18" s="1"/>
  <c r="I38" i="18"/>
  <c r="I30" i="18"/>
  <c r="I53" i="18" s="1"/>
  <c r="I41" i="18"/>
  <c r="I37" i="18"/>
  <c r="I60" i="18" s="1"/>
  <c r="I40" i="18"/>
  <c r="I28" i="18"/>
  <c r="I51" i="18" s="1"/>
  <c r="G3" i="16"/>
  <c r="N43" i="18"/>
  <c r="N40" i="18"/>
  <c r="N37" i="18"/>
  <c r="N60" i="18" s="1"/>
  <c r="N34" i="18"/>
  <c r="N57" i="18" s="1"/>
  <c r="N31" i="18"/>
  <c r="N54" i="18" s="1"/>
  <c r="N28" i="18"/>
  <c r="N51" i="18" s="1"/>
  <c r="N45" i="18"/>
  <c r="N42" i="18"/>
  <c r="N39" i="18"/>
  <c r="N36" i="18"/>
  <c r="N59" i="18" s="1"/>
  <c r="N33" i="18"/>
  <c r="N56" i="18" s="1"/>
  <c r="N30" i="18"/>
  <c r="N53" i="18" s="1"/>
  <c r="N27" i="18"/>
  <c r="N50" i="18" s="1"/>
  <c r="N44" i="18"/>
  <c r="N41" i="18"/>
  <c r="N38" i="18"/>
  <c r="N35" i="18"/>
  <c r="N58" i="18" s="1"/>
  <c r="N32" i="18"/>
  <c r="N55" i="18" s="1"/>
  <c r="N29" i="18"/>
  <c r="N26" i="18"/>
  <c r="L3" i="16"/>
  <c r="K61" i="18"/>
  <c r="K107" i="18" s="1"/>
  <c r="K64" i="18"/>
  <c r="K110" i="18" s="1"/>
  <c r="K62" i="18"/>
  <c r="K108" i="18" s="1"/>
  <c r="M44" i="18"/>
  <c r="M42" i="18"/>
  <c r="M40" i="18"/>
  <c r="M38" i="18"/>
  <c r="M36" i="18"/>
  <c r="M59" i="18" s="1"/>
  <c r="M34" i="18"/>
  <c r="M57" i="18" s="1"/>
  <c r="M32" i="18"/>
  <c r="M55" i="18" s="1"/>
  <c r="M30" i="18"/>
  <c r="M53" i="18" s="1"/>
  <c r="M28" i="18"/>
  <c r="M51" i="18" s="1"/>
  <c r="M26" i="18"/>
  <c r="M45" i="18"/>
  <c r="M43" i="18"/>
  <c r="M41" i="18"/>
  <c r="M39" i="18"/>
  <c r="M37" i="18"/>
  <c r="M60" i="18" s="1"/>
  <c r="M35" i="18"/>
  <c r="M58" i="18" s="1"/>
  <c r="M33" i="18"/>
  <c r="M56" i="18" s="1"/>
  <c r="M31" i="18"/>
  <c r="M54" i="18" s="1"/>
  <c r="M29" i="18"/>
  <c r="M27" i="18"/>
  <c r="M50" i="18" s="1"/>
  <c r="K3" i="16"/>
  <c r="J45" i="18"/>
  <c r="J38" i="18"/>
  <c r="J43" i="18"/>
  <c r="J36" i="18"/>
  <c r="J59" i="18" s="1"/>
  <c r="J41" i="18"/>
  <c r="J29" i="18"/>
  <c r="J32" i="18"/>
  <c r="J55" i="18" s="1"/>
  <c r="J30" i="18"/>
  <c r="J53" i="18" s="1"/>
  <c r="J31" i="18"/>
  <c r="J54" i="18" s="1"/>
  <c r="J34" i="18"/>
  <c r="J57" i="18" s="1"/>
  <c r="J27" i="18"/>
  <c r="J50" i="18" s="1"/>
  <c r="J39" i="18"/>
  <c r="J44" i="18"/>
  <c r="J37" i="18"/>
  <c r="J60" i="18" s="1"/>
  <c r="J42" i="18"/>
  <c r="J35" i="18"/>
  <c r="J58" i="18" s="1"/>
  <c r="J40" i="18"/>
  <c r="J28" i="18"/>
  <c r="J51" i="18" s="1"/>
  <c r="J33" i="18"/>
  <c r="J56" i="18" s="1"/>
  <c r="J26" i="18"/>
  <c r="H3" i="16"/>
  <c r="F66" i="13"/>
  <c r="F93" i="13" s="1"/>
  <c r="C37" i="16"/>
  <c r="D37" i="16" s="1"/>
  <c r="E101" i="13"/>
  <c r="F60" i="13"/>
  <c r="G60" i="13" s="1"/>
  <c r="G87" i="13" s="1"/>
  <c r="D122" i="12"/>
  <c r="E3" i="16"/>
  <c r="G43" i="18"/>
  <c r="G39" i="18"/>
  <c r="G35" i="18"/>
  <c r="G58" i="18" s="1"/>
  <c r="G31" i="18"/>
  <c r="G54" i="18" s="1"/>
  <c r="G27" i="18"/>
  <c r="G50" i="18" s="1"/>
  <c r="G34" i="18"/>
  <c r="G57" i="18" s="1"/>
  <c r="G44" i="18"/>
  <c r="G40" i="18"/>
  <c r="G36" i="18"/>
  <c r="G59" i="18" s="1"/>
  <c r="G32" i="18"/>
  <c r="G55" i="18" s="1"/>
  <c r="G28" i="18"/>
  <c r="G51" i="18" s="1"/>
  <c r="G45" i="18"/>
  <c r="G41" i="18"/>
  <c r="G37" i="18"/>
  <c r="G60" i="18" s="1"/>
  <c r="G33" i="18"/>
  <c r="G56" i="18" s="1"/>
  <c r="G29" i="18"/>
  <c r="G42" i="18"/>
  <c r="G38" i="18"/>
  <c r="G30" i="18"/>
  <c r="G53" i="18" s="1"/>
  <c r="G26" i="18"/>
  <c r="C3" i="16"/>
  <c r="E45" i="18"/>
  <c r="E41" i="18"/>
  <c r="E37" i="18"/>
  <c r="E60" i="18" s="1"/>
  <c r="E33" i="18"/>
  <c r="E56" i="18" s="1"/>
  <c r="E29" i="18"/>
  <c r="E32" i="18"/>
  <c r="E55" i="18" s="1"/>
  <c r="E42" i="18"/>
  <c r="E38" i="18"/>
  <c r="E34" i="18"/>
  <c r="E57" i="18" s="1"/>
  <c r="E30" i="18"/>
  <c r="E53" i="18" s="1"/>
  <c r="E26" i="18"/>
  <c r="E43" i="18"/>
  <c r="E39" i="18"/>
  <c r="E35" i="18"/>
  <c r="E58" i="18" s="1"/>
  <c r="E31" i="18"/>
  <c r="E54" i="18" s="1"/>
  <c r="E27" i="18"/>
  <c r="E50" i="18" s="1"/>
  <c r="E44" i="18"/>
  <c r="E40" i="18"/>
  <c r="E36" i="18"/>
  <c r="E59" i="18" s="1"/>
  <c r="E28" i="18"/>
  <c r="E51" i="18" s="1"/>
  <c r="F3" i="16"/>
  <c r="H44" i="18"/>
  <c r="H40" i="18"/>
  <c r="H36" i="18"/>
  <c r="H59" i="18" s="1"/>
  <c r="H32" i="18"/>
  <c r="H55" i="18" s="1"/>
  <c r="H28" i="18"/>
  <c r="H51" i="18" s="1"/>
  <c r="H45" i="18"/>
  <c r="H41" i="18"/>
  <c r="H37" i="18"/>
  <c r="H60" i="18" s="1"/>
  <c r="H33" i="18"/>
  <c r="H56" i="18" s="1"/>
  <c r="H29" i="18"/>
  <c r="H43" i="18"/>
  <c r="H39" i="18"/>
  <c r="H35" i="18"/>
  <c r="H58" i="18" s="1"/>
  <c r="H31" i="18"/>
  <c r="H54" i="18" s="1"/>
  <c r="H27" i="18"/>
  <c r="H50" i="18" s="1"/>
  <c r="H42" i="18"/>
  <c r="H38" i="18"/>
  <c r="H34" i="18"/>
  <c r="H57" i="18" s="1"/>
  <c r="H30" i="18"/>
  <c r="H53" i="18" s="1"/>
  <c r="H26" i="18"/>
  <c r="D3" i="16"/>
  <c r="F42" i="18"/>
  <c r="F38" i="18"/>
  <c r="F34" i="18"/>
  <c r="F57" i="18" s="1"/>
  <c r="F30" i="18"/>
  <c r="F53" i="18" s="1"/>
  <c r="F26" i="18"/>
  <c r="F41" i="18"/>
  <c r="F43" i="18"/>
  <c r="F39" i="18"/>
  <c r="F35" i="18"/>
  <c r="F58" i="18" s="1"/>
  <c r="F31" i="18"/>
  <c r="F54" i="18" s="1"/>
  <c r="F27" i="18"/>
  <c r="F50" i="18" s="1"/>
  <c r="F45" i="18"/>
  <c r="F37" i="18"/>
  <c r="F60" i="18" s="1"/>
  <c r="F29" i="18"/>
  <c r="F44" i="18"/>
  <c r="F40" i="18"/>
  <c r="F36" i="18"/>
  <c r="F59" i="18" s="1"/>
  <c r="F32" i="18"/>
  <c r="F55" i="18" s="1"/>
  <c r="F28" i="18"/>
  <c r="F51" i="18" s="1"/>
  <c r="F33" i="18"/>
  <c r="F56" i="18" s="1"/>
  <c r="B3" i="16"/>
  <c r="B31" i="16" s="1"/>
  <c r="D45" i="18"/>
  <c r="D41" i="18"/>
  <c r="D37" i="18"/>
  <c r="D33" i="18"/>
  <c r="D29" i="18"/>
  <c r="D44" i="18"/>
  <c r="D40" i="18"/>
  <c r="D36" i="18"/>
  <c r="D32" i="18"/>
  <c r="D28" i="18"/>
  <c r="D43" i="18"/>
  <c r="D39" i="18"/>
  <c r="D35" i="18"/>
  <c r="D31" i="18"/>
  <c r="D27" i="18"/>
  <c r="D42" i="18"/>
  <c r="D38" i="18"/>
  <c r="D34" i="18"/>
  <c r="D30" i="18"/>
  <c r="D26" i="18"/>
  <c r="E190" i="7"/>
  <c r="F179" i="7"/>
  <c r="F202" i="7" s="1"/>
  <c r="E199" i="7"/>
  <c r="C163" i="7"/>
  <c r="D163" i="7" s="1"/>
  <c r="D186" i="7" s="1"/>
  <c r="C49" i="12"/>
  <c r="C72" i="12" s="1"/>
  <c r="C95" i="12" s="1"/>
  <c r="N49" i="12"/>
  <c r="N72" i="12" s="1"/>
  <c r="N91" i="12" s="1"/>
  <c r="I49" i="12"/>
  <c r="I72" i="12" s="1"/>
  <c r="I91" i="12" s="1"/>
  <c r="L49" i="12"/>
  <c r="L72" i="12" s="1"/>
  <c r="L91" i="12" s="1"/>
  <c r="D49" i="12"/>
  <c r="D72" i="12" s="1"/>
  <c r="K49" i="12"/>
  <c r="K72" i="12" s="1"/>
  <c r="K91" i="12" s="1"/>
  <c r="G49" i="12"/>
  <c r="G72" i="12" s="1"/>
  <c r="G91" i="12" s="1"/>
  <c r="J49" i="12"/>
  <c r="J72" i="12" s="1"/>
  <c r="J91" i="12" s="1"/>
  <c r="F49" i="12"/>
  <c r="F72" i="12" s="1"/>
  <c r="M49" i="12"/>
  <c r="M72" i="12" s="1"/>
  <c r="M91" i="12" s="1"/>
  <c r="E49" i="12"/>
  <c r="E72" i="12" s="1"/>
  <c r="E91" i="12" s="1"/>
  <c r="H49" i="12"/>
  <c r="H72" i="12" s="1"/>
  <c r="H91" i="12" s="1"/>
  <c r="F123" i="12"/>
  <c r="D124" i="12"/>
  <c r="C131" i="12"/>
  <c r="G62" i="13"/>
  <c r="H62" i="13" s="1"/>
  <c r="H89" i="13" s="1"/>
  <c r="G66" i="13"/>
  <c r="H66" i="13" s="1"/>
  <c r="H93" i="13" s="1"/>
  <c r="G74" i="13"/>
  <c r="H74" i="13" s="1"/>
  <c r="H101" i="13" s="1"/>
  <c r="J68" i="12"/>
  <c r="C88" i="12"/>
  <c r="C134" i="12" s="1"/>
  <c r="C80" i="12"/>
  <c r="C126" i="12" s="1"/>
  <c r="C78" i="12"/>
  <c r="C124" i="12" s="1"/>
  <c r="C76" i="12"/>
  <c r="C122" i="12" s="1"/>
  <c r="C74" i="12"/>
  <c r="C97" i="12" s="1"/>
  <c r="D135" i="7"/>
  <c r="C4" i="16" s="1"/>
  <c r="C89" i="12"/>
  <c r="C135" i="12" s="1"/>
  <c r="C81" i="12"/>
  <c r="C127" i="12" s="1"/>
  <c r="C79" i="12"/>
  <c r="C125" i="12" s="1"/>
  <c r="C77" i="12"/>
  <c r="C123" i="12" s="1"/>
  <c r="C73" i="12"/>
  <c r="H78" i="13"/>
  <c r="I78" i="13" s="1"/>
  <c r="F98" i="13"/>
  <c r="E127" i="12"/>
  <c r="C136" i="12"/>
  <c r="E122" i="12"/>
  <c r="E124" i="12"/>
  <c r="F71" i="12"/>
  <c r="C133" i="12"/>
  <c r="A100" i="12"/>
  <c r="A123" i="12" s="1"/>
  <c r="A54" i="12"/>
  <c r="A77" i="12"/>
  <c r="E201" i="7"/>
  <c r="E136" i="12"/>
  <c r="A53" i="12"/>
  <c r="A76" i="12"/>
  <c r="A99" i="12"/>
  <c r="A122" i="12" s="1"/>
  <c r="F177" i="7"/>
  <c r="G177" i="7" s="1"/>
  <c r="G200" i="7" s="1"/>
  <c r="C84" i="12"/>
  <c r="C130" i="12" s="1"/>
  <c r="C82" i="12"/>
  <c r="C128" i="12" s="1"/>
  <c r="G179" i="7"/>
  <c r="H179" i="7" s="1"/>
  <c r="F134" i="7"/>
  <c r="F69" i="13"/>
  <c r="G69" i="13" s="1"/>
  <c r="G96" i="13" s="1"/>
  <c r="E97" i="13"/>
  <c r="E121" i="12"/>
  <c r="F128" i="12"/>
  <c r="E133" i="12"/>
  <c r="D130" i="12"/>
  <c r="D128" i="12"/>
  <c r="C121" i="12"/>
  <c r="E123" i="12"/>
  <c r="D126" i="12"/>
  <c r="A55" i="12"/>
  <c r="A101" i="12"/>
  <c r="A124" i="12" s="1"/>
  <c r="A78" i="12"/>
  <c r="C86" i="12"/>
  <c r="C132" i="12" s="1"/>
  <c r="E171" i="7"/>
  <c r="E194" i="7" s="1"/>
  <c r="F167" i="7"/>
  <c r="F190" i="7" s="1"/>
  <c r="D202" i="7"/>
  <c r="D200" i="7"/>
  <c r="D194" i="7"/>
  <c r="D192" i="7"/>
  <c r="D190" i="7"/>
  <c r="D188" i="7"/>
  <c r="D75" i="12"/>
  <c r="D121" i="12" s="1"/>
  <c r="D88" i="12"/>
  <c r="D134" i="12" s="1"/>
  <c r="F132" i="7"/>
  <c r="G67" i="13"/>
  <c r="F59" i="13"/>
  <c r="G59" i="13" s="1"/>
  <c r="G86" i="13" s="1"/>
  <c r="G100" i="12"/>
  <c r="G123" i="12" s="1"/>
  <c r="E131" i="12"/>
  <c r="F134" i="12"/>
  <c r="F101" i="12"/>
  <c r="F124" i="12" s="1"/>
  <c r="D132" i="12"/>
  <c r="D123" i="12"/>
  <c r="C129" i="12"/>
  <c r="F99" i="12"/>
  <c r="F122" i="12" s="1"/>
  <c r="F104" i="12"/>
  <c r="F127" i="12" s="1"/>
  <c r="F98" i="12"/>
  <c r="H100" i="12"/>
  <c r="E126" i="12"/>
  <c r="F103" i="12"/>
  <c r="E106" i="12"/>
  <c r="D129" i="12"/>
  <c r="E128" i="12"/>
  <c r="D131" i="12"/>
  <c r="F110" i="12"/>
  <c r="G110" i="12" s="1"/>
  <c r="G133" i="12" s="1"/>
  <c r="E134" i="12"/>
  <c r="F113" i="12"/>
  <c r="G113" i="12" s="1"/>
  <c r="G136" i="12" s="1"/>
  <c r="E102" i="12"/>
  <c r="D125" i="12"/>
  <c r="E130" i="12"/>
  <c r="F107" i="12"/>
  <c r="G107" i="12" s="1"/>
  <c r="D127" i="12"/>
  <c r="G105" i="12"/>
  <c r="F108" i="12"/>
  <c r="E132" i="12"/>
  <c r="F109" i="12"/>
  <c r="E112" i="12"/>
  <c r="D135" i="12"/>
  <c r="D133" i="12"/>
  <c r="G111" i="12"/>
  <c r="D136" i="12"/>
  <c r="F81" i="13"/>
  <c r="G81" i="13" s="1"/>
  <c r="E108" i="13"/>
  <c r="E100" i="13"/>
  <c r="G98" i="13"/>
  <c r="F97" i="13"/>
  <c r="E92" i="13"/>
  <c r="F107" i="13"/>
  <c r="G80" i="13"/>
  <c r="G76" i="13"/>
  <c r="G103" i="13" s="1"/>
  <c r="E99" i="13"/>
  <c r="G72" i="13"/>
  <c r="H71" i="13"/>
  <c r="G70" i="13"/>
  <c r="E91" i="13"/>
  <c r="G64" i="13"/>
  <c r="H64" i="13" s="1"/>
  <c r="F77" i="13"/>
  <c r="E104" i="13"/>
  <c r="F103" i="13"/>
  <c r="F61" i="13"/>
  <c r="E88" i="13"/>
  <c r="F73" i="13"/>
  <c r="E95" i="13"/>
  <c r="F68" i="13"/>
  <c r="G68" i="13" s="1"/>
  <c r="F65" i="13"/>
  <c r="F105" i="13"/>
  <c r="F79" i="13"/>
  <c r="F75" i="13"/>
  <c r="F63" i="13"/>
  <c r="D82" i="13"/>
  <c r="E58" i="13"/>
  <c r="D85" i="13"/>
  <c r="A168" i="7"/>
  <c r="A191" i="7" s="1"/>
  <c r="A145" i="7"/>
  <c r="A122" i="7"/>
  <c r="A99" i="7"/>
  <c r="A77" i="7"/>
  <c r="A33" i="7"/>
  <c r="A55" i="7" s="1"/>
  <c r="F180" i="7"/>
  <c r="F203" i="7" s="1"/>
  <c r="G176" i="7"/>
  <c r="G199" i="7" s="1"/>
  <c r="F199" i="7"/>
  <c r="E203" i="7"/>
  <c r="F200" i="7"/>
  <c r="F198" i="7"/>
  <c r="F196" i="7"/>
  <c r="G128" i="7"/>
  <c r="H128" i="7" s="1"/>
  <c r="G124" i="7"/>
  <c r="H124" i="7" s="1"/>
  <c r="G120" i="7"/>
  <c r="H120" i="7" s="1"/>
  <c r="G116" i="7"/>
  <c r="H116" i="7" s="1"/>
  <c r="G134" i="7"/>
  <c r="H134" i="7" s="1"/>
  <c r="F133" i="7"/>
  <c r="H131" i="7"/>
  <c r="I131" i="7" s="1"/>
  <c r="E174" i="7"/>
  <c r="F174" i="7" s="1"/>
  <c r="F197" i="7" s="1"/>
  <c r="E172" i="7"/>
  <c r="F169" i="7"/>
  <c r="F192" i="7" s="1"/>
  <c r="E168" i="7"/>
  <c r="F165" i="7"/>
  <c r="F188" i="7" s="1"/>
  <c r="E164" i="7"/>
  <c r="N158" i="7"/>
  <c r="L158" i="7"/>
  <c r="H158" i="7"/>
  <c r="D158" i="7"/>
  <c r="D203" i="7"/>
  <c r="E202" i="7"/>
  <c r="F201" i="7"/>
  <c r="E200" i="7"/>
  <c r="E198" i="7"/>
  <c r="D197" i="7"/>
  <c r="E196" i="7"/>
  <c r="D195" i="7"/>
  <c r="D193" i="7"/>
  <c r="E192" i="7"/>
  <c r="D191" i="7"/>
  <c r="D189" i="7"/>
  <c r="E188" i="7"/>
  <c r="D187" i="7"/>
  <c r="D185" i="7"/>
  <c r="K158" i="7"/>
  <c r="G158" i="7"/>
  <c r="C158" i="7"/>
  <c r="E129" i="7"/>
  <c r="F129" i="7" s="1"/>
  <c r="E127" i="7"/>
  <c r="E125" i="7"/>
  <c r="F125" i="7" s="1"/>
  <c r="E123" i="7"/>
  <c r="E121" i="7"/>
  <c r="F121" i="7" s="1"/>
  <c r="E119" i="7"/>
  <c r="E117" i="7"/>
  <c r="F117" i="7" s="1"/>
  <c r="F115" i="7"/>
  <c r="G115" i="7" s="1"/>
  <c r="H115" i="7" s="1"/>
  <c r="G178" i="7"/>
  <c r="G175" i="7"/>
  <c r="G198" i="7" s="1"/>
  <c r="G173" i="7"/>
  <c r="G196" i="7" s="1"/>
  <c r="E170" i="7"/>
  <c r="E166" i="7"/>
  <c r="E162" i="7"/>
  <c r="J158" i="7"/>
  <c r="F158" i="7"/>
  <c r="G132" i="7"/>
  <c r="H132" i="7" s="1"/>
  <c r="G130" i="7"/>
  <c r="G126" i="7"/>
  <c r="G122" i="7"/>
  <c r="G118" i="7"/>
  <c r="M158" i="7"/>
  <c r="I158" i="7"/>
  <c r="E158" i="7"/>
  <c r="C161" i="7"/>
  <c r="I62" i="13" l="1"/>
  <c r="I89" i="13" s="1"/>
  <c r="D94" i="12"/>
  <c r="I68" i="12"/>
  <c r="L168" i="11" s="1"/>
  <c r="K46" i="18"/>
  <c r="M169" i="11" s="1"/>
  <c r="K49" i="18"/>
  <c r="O107" i="18"/>
  <c r="O46" i="18"/>
  <c r="Q169" i="11" s="1"/>
  <c r="C5" i="16"/>
  <c r="C31" i="16"/>
  <c r="D31" i="16" s="1"/>
  <c r="E31" i="16" s="1"/>
  <c r="F31" i="16" s="1"/>
  <c r="G31" i="16" s="1"/>
  <c r="H31" i="16" s="1"/>
  <c r="I31" i="16" s="1"/>
  <c r="J31" i="16" s="1"/>
  <c r="O69" i="18"/>
  <c r="L52" i="18"/>
  <c r="L98" i="18" s="1"/>
  <c r="L67" i="18"/>
  <c r="L113" i="18" s="1"/>
  <c r="L64" i="18"/>
  <c r="L110" i="18" s="1"/>
  <c r="L63" i="18"/>
  <c r="L109" i="18"/>
  <c r="L61" i="18"/>
  <c r="L107" i="18" s="1"/>
  <c r="L68" i="18"/>
  <c r="L114" i="18" s="1"/>
  <c r="L46" i="18"/>
  <c r="L49" i="18"/>
  <c r="L66" i="18"/>
  <c r="L112" i="18" s="1"/>
  <c r="L62" i="18"/>
  <c r="L108" i="18" s="1"/>
  <c r="L65" i="18"/>
  <c r="L111" i="18" s="1"/>
  <c r="I67" i="18"/>
  <c r="I113" i="18"/>
  <c r="I63" i="18"/>
  <c r="I109" i="18" s="1"/>
  <c r="I64" i="18"/>
  <c r="I110" i="18" s="1"/>
  <c r="I61" i="18"/>
  <c r="I107" i="18" s="1"/>
  <c r="I62" i="18"/>
  <c r="I108" i="18" s="1"/>
  <c r="I46" i="18"/>
  <c r="I49" i="18"/>
  <c r="I65" i="18"/>
  <c r="I111" i="18" s="1"/>
  <c r="I68" i="18"/>
  <c r="I114" i="18" s="1"/>
  <c r="I52" i="18"/>
  <c r="I98" i="18" s="1"/>
  <c r="I66" i="18"/>
  <c r="I112" i="18" s="1"/>
  <c r="N62" i="18"/>
  <c r="N108" i="18" s="1"/>
  <c r="N65" i="18"/>
  <c r="N111" i="18" s="1"/>
  <c r="N68" i="18"/>
  <c r="N114" i="18" s="1"/>
  <c r="N61" i="18"/>
  <c r="N107" i="18" s="1"/>
  <c r="N52" i="18"/>
  <c r="N98" i="18" s="1"/>
  <c r="N64" i="18"/>
  <c r="N110" i="18" s="1"/>
  <c r="N46" i="18"/>
  <c r="N49" i="18"/>
  <c r="N67" i="18"/>
  <c r="N113" i="18" s="1"/>
  <c r="N63" i="18"/>
  <c r="N109" i="18" s="1"/>
  <c r="N66" i="18"/>
  <c r="N112" i="18" s="1"/>
  <c r="K69" i="18"/>
  <c r="M64" i="18"/>
  <c r="M110" i="18" s="1"/>
  <c r="M67" i="18"/>
  <c r="M113" i="18" s="1"/>
  <c r="M66" i="18"/>
  <c r="M112" i="18" s="1"/>
  <c r="M68" i="18"/>
  <c r="M114" i="18" s="1"/>
  <c r="M49" i="18"/>
  <c r="M46" i="18"/>
  <c r="M52" i="18"/>
  <c r="M98" i="18" s="1"/>
  <c r="M61" i="18"/>
  <c r="M107" i="18" s="1"/>
  <c r="M63" i="18"/>
  <c r="M109" i="18" s="1"/>
  <c r="M62" i="18"/>
  <c r="M108" i="18" s="1"/>
  <c r="M65" i="18"/>
  <c r="M111" i="18" s="1"/>
  <c r="J66" i="18"/>
  <c r="J112" i="18" s="1"/>
  <c r="J46" i="18"/>
  <c r="J49" i="18"/>
  <c r="J61" i="18"/>
  <c r="J107" i="18" s="1"/>
  <c r="J62" i="18"/>
  <c r="J108" i="18" s="1"/>
  <c r="J52" i="18"/>
  <c r="J98" i="18" s="1"/>
  <c r="J63" i="18"/>
  <c r="J109" i="18" s="1"/>
  <c r="J64" i="18"/>
  <c r="J110" i="18" s="1"/>
  <c r="J65" i="18"/>
  <c r="J111" i="18" s="1"/>
  <c r="J67" i="18"/>
  <c r="J113" i="18" s="1"/>
  <c r="J68" i="18"/>
  <c r="J114" i="18" s="1"/>
  <c r="H46" i="18"/>
  <c r="E68" i="12"/>
  <c r="D6" i="16" s="1"/>
  <c r="G68" i="12"/>
  <c r="F6" i="16" s="1"/>
  <c r="F68" i="12"/>
  <c r="I168" i="11" s="1"/>
  <c r="B5" i="16"/>
  <c r="B33" i="16" s="1"/>
  <c r="F87" i="13"/>
  <c r="G101" i="13"/>
  <c r="H60" i="13"/>
  <c r="H87" i="13" s="1"/>
  <c r="I74" i="13"/>
  <c r="I101" i="13" s="1"/>
  <c r="D46" i="18"/>
  <c r="F46" i="18"/>
  <c r="E46" i="18"/>
  <c r="G46" i="18"/>
  <c r="G101" i="12"/>
  <c r="D68" i="12"/>
  <c r="C6" i="16" s="1"/>
  <c r="G99" i="12"/>
  <c r="C68" i="12"/>
  <c r="B6" i="16" s="1"/>
  <c r="B34" i="16" s="1"/>
  <c r="F91" i="12"/>
  <c r="D97" i="12"/>
  <c r="D120" i="12" s="1"/>
  <c r="C96" i="12"/>
  <c r="N68" i="12"/>
  <c r="I6" i="16"/>
  <c r="M168" i="11"/>
  <c r="L68" i="12"/>
  <c r="K68" i="12"/>
  <c r="C120" i="12"/>
  <c r="G165" i="7"/>
  <c r="G188" i="7" s="1"/>
  <c r="F63" i="18"/>
  <c r="F109" i="18" s="1"/>
  <c r="F68" i="18"/>
  <c r="F114" i="18" s="1"/>
  <c r="F62" i="18"/>
  <c r="F108" i="18" s="1"/>
  <c r="H61" i="18"/>
  <c r="H107" i="18" s="1"/>
  <c r="H67" i="18"/>
  <c r="H113" i="18" s="1"/>
  <c r="E63" i="18"/>
  <c r="E109" i="18" s="1"/>
  <c r="E64" i="18"/>
  <c r="E110" i="18" s="1"/>
  <c r="G67" i="18"/>
  <c r="G113" i="18" s="1"/>
  <c r="F67" i="18"/>
  <c r="F113" i="18" s="1"/>
  <c r="F66" i="18"/>
  <c r="F112" i="18" s="1"/>
  <c r="H49" i="18"/>
  <c r="H65" i="18"/>
  <c r="H111" i="18" s="1"/>
  <c r="H62" i="18"/>
  <c r="H108" i="18" s="1"/>
  <c r="E67" i="18"/>
  <c r="E113" i="18" s="1"/>
  <c r="E62" i="18"/>
  <c r="E108" i="18" s="1"/>
  <c r="E52" i="18"/>
  <c r="E98" i="18" s="1"/>
  <c r="E68" i="18"/>
  <c r="E114" i="18" s="1"/>
  <c r="G61" i="18"/>
  <c r="G107" i="18" s="1"/>
  <c r="G62" i="18"/>
  <c r="G108" i="18" s="1"/>
  <c r="F52" i="18"/>
  <c r="F98" i="18" s="1"/>
  <c r="F64" i="18"/>
  <c r="F110" i="18" s="1"/>
  <c r="F61" i="18"/>
  <c r="F107" i="18" s="1"/>
  <c r="H66" i="18"/>
  <c r="H112" i="18" s="1"/>
  <c r="H64" i="18"/>
  <c r="H110" i="18" s="1"/>
  <c r="E66" i="18"/>
  <c r="E112" i="18" s="1"/>
  <c r="E61" i="18"/>
  <c r="E107" i="18" s="1"/>
  <c r="G65" i="18"/>
  <c r="G111" i="18" s="1"/>
  <c r="G64" i="18"/>
  <c r="G110" i="18" s="1"/>
  <c r="G66" i="18"/>
  <c r="G112" i="18" s="1"/>
  <c r="F49" i="18"/>
  <c r="F65" i="18"/>
  <c r="F111" i="18" s="1"/>
  <c r="H52" i="18"/>
  <c r="H98" i="18" s="1"/>
  <c r="H68" i="18"/>
  <c r="H114" i="18" s="1"/>
  <c r="H63" i="18"/>
  <c r="H109" i="18" s="1"/>
  <c r="E49" i="18"/>
  <c r="E65" i="18"/>
  <c r="E111" i="18" s="1"/>
  <c r="G49" i="18"/>
  <c r="G52" i="18"/>
  <c r="G98" i="18" s="1"/>
  <c r="G68" i="18"/>
  <c r="G114" i="18" s="1"/>
  <c r="G63" i="18"/>
  <c r="G109" i="18" s="1"/>
  <c r="D49" i="18"/>
  <c r="D72" i="18" s="1"/>
  <c r="D65" i="18"/>
  <c r="D111" i="18" s="1"/>
  <c r="D62" i="18"/>
  <c r="D108" i="18" s="1"/>
  <c r="D59" i="18"/>
  <c r="D82" i="18" s="1"/>
  <c r="D105" i="18" s="1"/>
  <c r="D56" i="18"/>
  <c r="C3" i="17"/>
  <c r="C24" i="11" s="1"/>
  <c r="D53" i="18"/>
  <c r="D76" i="18" s="1"/>
  <c r="D50" i="18"/>
  <c r="D73" i="18" s="1"/>
  <c r="D66" i="18"/>
  <c r="D112" i="18" s="1"/>
  <c r="D63" i="18"/>
  <c r="D109" i="18" s="1"/>
  <c r="D60" i="18"/>
  <c r="D83" i="18" s="1"/>
  <c r="D57" i="18"/>
  <c r="D80" i="18" s="1"/>
  <c r="D103" i="18" s="1"/>
  <c r="D54" i="18"/>
  <c r="D77" i="18" s="1"/>
  <c r="D51" i="18"/>
  <c r="D67" i="18"/>
  <c r="D113" i="18" s="1"/>
  <c r="D64" i="18"/>
  <c r="D110" i="18" s="1"/>
  <c r="D61" i="18"/>
  <c r="D107" i="18" s="1"/>
  <c r="D58" i="18"/>
  <c r="D81" i="18" s="1"/>
  <c r="D55" i="18"/>
  <c r="D78" i="18" s="1"/>
  <c r="D52" i="18"/>
  <c r="D98" i="18" s="1"/>
  <c r="D68" i="18"/>
  <c r="D114" i="18" s="1"/>
  <c r="G167" i="7"/>
  <c r="G190" i="7" s="1"/>
  <c r="E163" i="7"/>
  <c r="E186" i="7" s="1"/>
  <c r="G169" i="7"/>
  <c r="G192" i="7" s="1"/>
  <c r="C186" i="7"/>
  <c r="E37" i="16"/>
  <c r="F37" i="16" s="1"/>
  <c r="D109" i="13"/>
  <c r="M68" i="12"/>
  <c r="H68" i="12"/>
  <c r="C32" i="16"/>
  <c r="H59" i="13"/>
  <c r="I59" i="13" s="1"/>
  <c r="H76" i="13"/>
  <c r="H103" i="13" s="1"/>
  <c r="F86" i="13"/>
  <c r="G93" i="13"/>
  <c r="G89" i="13"/>
  <c r="D95" i="12"/>
  <c r="D91" i="12"/>
  <c r="C118" i="12"/>
  <c r="G108" i="13"/>
  <c r="H81" i="13"/>
  <c r="H108" i="13" s="1"/>
  <c r="I66" i="13"/>
  <c r="I93" i="13" s="1"/>
  <c r="I105" i="13"/>
  <c r="J78" i="13"/>
  <c r="J105" i="13" s="1"/>
  <c r="H105" i="13"/>
  <c r="J62" i="13"/>
  <c r="J89" i="13" s="1"/>
  <c r="C91" i="12"/>
  <c r="I179" i="7"/>
  <c r="I202" i="7" s="1"/>
  <c r="H202" i="7"/>
  <c r="H91" i="13"/>
  <c r="I64" i="13"/>
  <c r="I91" i="13" s="1"/>
  <c r="G94" i="13"/>
  <c r="H67" i="13"/>
  <c r="H94" i="13" s="1"/>
  <c r="G174" i="7"/>
  <c r="G197" i="7" s="1"/>
  <c r="H176" i="7"/>
  <c r="H199" i="7" s="1"/>
  <c r="F96" i="13"/>
  <c r="G104" i="12"/>
  <c r="G127" i="12" s="1"/>
  <c r="F171" i="7"/>
  <c r="A56" i="12"/>
  <c r="A79" i="12"/>
  <c r="A102" i="12"/>
  <c r="A125" i="12" s="1"/>
  <c r="G117" i="7"/>
  <c r="H117" i="7" s="1"/>
  <c r="I117" i="7" s="1"/>
  <c r="E135" i="7"/>
  <c r="D4" i="16" s="1"/>
  <c r="D5" i="16" s="1"/>
  <c r="G202" i="7"/>
  <c r="H69" i="13"/>
  <c r="I69" i="13" s="1"/>
  <c r="I96" i="13" s="1"/>
  <c r="G133" i="7"/>
  <c r="H167" i="7"/>
  <c r="H101" i="12"/>
  <c r="I101" i="12" s="1"/>
  <c r="I124" i="12" s="1"/>
  <c r="G124" i="12"/>
  <c r="H110" i="12"/>
  <c r="H133" i="12" s="1"/>
  <c r="G122" i="12"/>
  <c r="H99" i="12"/>
  <c r="I99" i="12" s="1"/>
  <c r="I122" i="12" s="1"/>
  <c r="G130" i="12"/>
  <c r="H107" i="12"/>
  <c r="H130" i="12" s="1"/>
  <c r="E125" i="12"/>
  <c r="F136" i="12"/>
  <c r="F121" i="12"/>
  <c r="G98" i="12"/>
  <c r="F102" i="12"/>
  <c r="G102" i="12" s="1"/>
  <c r="G125" i="12" s="1"/>
  <c r="H113" i="12"/>
  <c r="G134" i="12"/>
  <c r="E135" i="12"/>
  <c r="F112" i="12"/>
  <c r="F132" i="12"/>
  <c r="G109" i="12"/>
  <c r="F131" i="12"/>
  <c r="G128" i="12"/>
  <c r="F130" i="12"/>
  <c r="H111" i="12"/>
  <c r="I111" i="12" s="1"/>
  <c r="I134" i="12" s="1"/>
  <c r="F133" i="12"/>
  <c r="G108" i="12"/>
  <c r="H105" i="12"/>
  <c r="I105" i="12" s="1"/>
  <c r="I128" i="12" s="1"/>
  <c r="E129" i="12"/>
  <c r="F106" i="12"/>
  <c r="F126" i="12"/>
  <c r="G103" i="12"/>
  <c r="H123" i="12"/>
  <c r="I100" i="12"/>
  <c r="G95" i="13"/>
  <c r="E82" i="13"/>
  <c r="F58" i="13"/>
  <c r="G58" i="13" s="1"/>
  <c r="H58" i="13" s="1"/>
  <c r="E85" i="13"/>
  <c r="E109" i="13" s="1"/>
  <c r="F102" i="13"/>
  <c r="G75" i="13"/>
  <c r="F106" i="13"/>
  <c r="G79" i="13"/>
  <c r="F92" i="13"/>
  <c r="F100" i="13"/>
  <c r="G61" i="13"/>
  <c r="G77" i="13"/>
  <c r="G91" i="13"/>
  <c r="G97" i="13"/>
  <c r="H98" i="13"/>
  <c r="H72" i="13"/>
  <c r="G107" i="13"/>
  <c r="H70" i="13"/>
  <c r="I70" i="13" s="1"/>
  <c r="I97" i="13" s="1"/>
  <c r="I71" i="13"/>
  <c r="J71" i="13" s="1"/>
  <c r="J98" i="13" s="1"/>
  <c r="G73" i="13"/>
  <c r="H73" i="13" s="1"/>
  <c r="H100" i="13" s="1"/>
  <c r="H80" i="13"/>
  <c r="I80" i="13" s="1"/>
  <c r="F90" i="13"/>
  <c r="G63" i="13"/>
  <c r="F95" i="13"/>
  <c r="H68" i="13"/>
  <c r="H95" i="13" s="1"/>
  <c r="F88" i="13"/>
  <c r="F104" i="13"/>
  <c r="G99" i="13"/>
  <c r="G65" i="13"/>
  <c r="H65" i="13" s="1"/>
  <c r="H92" i="13" s="1"/>
  <c r="F108" i="13"/>
  <c r="A146" i="7"/>
  <c r="A123" i="7"/>
  <c r="A100" i="7"/>
  <c r="A78" i="7"/>
  <c r="A34" i="7"/>
  <c r="A56" i="7" s="1"/>
  <c r="A169" i="7"/>
  <c r="A192" i="7" s="1"/>
  <c r="F162" i="7"/>
  <c r="F185" i="7" s="1"/>
  <c r="F166" i="7"/>
  <c r="F189" i="7" s="1"/>
  <c r="F170" i="7"/>
  <c r="F193" i="7" s="1"/>
  <c r="F164" i="7"/>
  <c r="F168" i="7"/>
  <c r="F172" i="7"/>
  <c r="H175" i="7"/>
  <c r="I175" i="7" s="1"/>
  <c r="I198" i="7" s="1"/>
  <c r="I132" i="7"/>
  <c r="G121" i="7"/>
  <c r="G125" i="7"/>
  <c r="G129" i="7"/>
  <c r="J131" i="7"/>
  <c r="K131" i="7" s="1"/>
  <c r="H190" i="7"/>
  <c r="G201" i="7"/>
  <c r="I134" i="7"/>
  <c r="J134" i="7" s="1"/>
  <c r="K134" i="7" s="1"/>
  <c r="L134" i="7" s="1"/>
  <c r="M134" i="7" s="1"/>
  <c r="I116" i="7"/>
  <c r="I120" i="7"/>
  <c r="I124" i="7"/>
  <c r="I128" i="7"/>
  <c r="C181" i="7"/>
  <c r="D161" i="7"/>
  <c r="H178" i="7"/>
  <c r="I178" i="7" s="1"/>
  <c r="I201" i="7" s="1"/>
  <c r="I115" i="7"/>
  <c r="H118" i="7"/>
  <c r="F119" i="7"/>
  <c r="G119" i="7" s="1"/>
  <c r="H122" i="7"/>
  <c r="F123" i="7"/>
  <c r="G123" i="7" s="1"/>
  <c r="H126" i="7"/>
  <c r="F127" i="7"/>
  <c r="G127" i="7" s="1"/>
  <c r="H130" i="7"/>
  <c r="J132" i="7"/>
  <c r="K132" i="7" s="1"/>
  <c r="C184" i="7"/>
  <c r="H173" i="7"/>
  <c r="I173" i="7" s="1"/>
  <c r="I196" i="7" s="1"/>
  <c r="H177" i="7"/>
  <c r="L131" i="7"/>
  <c r="M131" i="7" s="1"/>
  <c r="N131" i="7" s="1"/>
  <c r="I167" i="7"/>
  <c r="H165" i="7"/>
  <c r="E185" i="7"/>
  <c r="E187" i="7"/>
  <c r="E189" i="7"/>
  <c r="E191" i="7"/>
  <c r="E193" i="7"/>
  <c r="E195" i="7"/>
  <c r="E197" i="7"/>
  <c r="G180" i="7"/>
  <c r="H180" i="7" s="1"/>
  <c r="H203" i="7" s="1"/>
  <c r="I8" i="16" l="1"/>
  <c r="E94" i="12"/>
  <c r="D117" i="12"/>
  <c r="H6" i="16"/>
  <c r="E6" i="16"/>
  <c r="M8" i="16"/>
  <c r="I69" i="18"/>
  <c r="L69" i="18"/>
  <c r="N169" i="11"/>
  <c r="J8" i="16"/>
  <c r="K169" i="11"/>
  <c r="G8" i="16"/>
  <c r="N69" i="18"/>
  <c r="P169" i="11"/>
  <c r="L8" i="16"/>
  <c r="K8" i="16"/>
  <c r="O169" i="11"/>
  <c r="M69" i="18"/>
  <c r="L169" i="11"/>
  <c r="H8" i="16"/>
  <c r="J69" i="18"/>
  <c r="E72" i="18"/>
  <c r="F72" i="18" s="1"/>
  <c r="G72" i="18" s="1"/>
  <c r="H168" i="11"/>
  <c r="J168" i="11"/>
  <c r="G168" i="11"/>
  <c r="F168" i="11"/>
  <c r="H86" i="13"/>
  <c r="I60" i="13"/>
  <c r="J60" i="13" s="1"/>
  <c r="J87" i="13" s="1"/>
  <c r="I76" i="13"/>
  <c r="J76" i="13" s="1"/>
  <c r="J103" i="13" s="1"/>
  <c r="K62" i="13"/>
  <c r="L62" i="13" s="1"/>
  <c r="L89" i="13" s="1"/>
  <c r="H96" i="13"/>
  <c r="K78" i="13"/>
  <c r="L78" i="13" s="1"/>
  <c r="L105" i="13" s="1"/>
  <c r="J74" i="13"/>
  <c r="J101" i="13" s="1"/>
  <c r="I110" i="12"/>
  <c r="C34" i="16"/>
  <c r="D34" i="16" s="1"/>
  <c r="H104" i="12"/>
  <c r="I104" i="12" s="1"/>
  <c r="I127" i="12" s="1"/>
  <c r="K6" i="16"/>
  <c r="O168" i="11"/>
  <c r="G6" i="16"/>
  <c r="K168" i="11"/>
  <c r="D96" i="12"/>
  <c r="D119" i="12" s="1"/>
  <c r="E97" i="12"/>
  <c r="L6" i="16"/>
  <c r="P168" i="11"/>
  <c r="C114" i="12"/>
  <c r="B7" i="16" s="1"/>
  <c r="B35" i="16" s="1"/>
  <c r="J6" i="16"/>
  <c r="N168" i="11"/>
  <c r="M6" i="16"/>
  <c r="Q168" i="11"/>
  <c r="C119" i="12"/>
  <c r="C137" i="12" s="1"/>
  <c r="H169" i="7"/>
  <c r="I169" i="7" s="1"/>
  <c r="I192" i="7" s="1"/>
  <c r="F163" i="7"/>
  <c r="G163" i="7" s="1"/>
  <c r="G186" i="7" s="1"/>
  <c r="H174" i="7"/>
  <c r="H197" i="7" s="1"/>
  <c r="H133" i="7"/>
  <c r="D79" i="18"/>
  <c r="D102" i="18" s="1"/>
  <c r="E8" i="16"/>
  <c r="I169" i="11"/>
  <c r="E69" i="18"/>
  <c r="F69" i="18"/>
  <c r="G69" i="18"/>
  <c r="C8" i="16"/>
  <c r="G169" i="11"/>
  <c r="J169" i="11"/>
  <c r="F8" i="16"/>
  <c r="D8" i="16"/>
  <c r="H169" i="11"/>
  <c r="H69" i="18"/>
  <c r="E83" i="18"/>
  <c r="E106" i="18" s="1"/>
  <c r="D106" i="18"/>
  <c r="E78" i="18"/>
  <c r="E77" i="18"/>
  <c r="D100" i="18"/>
  <c r="E73" i="18"/>
  <c r="F73" i="18" s="1"/>
  <c r="D96" i="18"/>
  <c r="E81" i="18"/>
  <c r="E104" i="18" s="1"/>
  <c r="C50" i="17"/>
  <c r="D50" i="17" s="1"/>
  <c r="E50" i="17" s="1"/>
  <c r="F50" i="17" s="1"/>
  <c r="G50" i="17" s="1"/>
  <c r="H50" i="17" s="1"/>
  <c r="I50" i="17" s="1"/>
  <c r="J50" i="17" s="1"/>
  <c r="K50" i="17" s="1"/>
  <c r="L50" i="17" s="1"/>
  <c r="M50" i="17" s="1"/>
  <c r="N50" i="17" s="1"/>
  <c r="O50" i="17" s="1"/>
  <c r="D101" i="18"/>
  <c r="D74" i="18"/>
  <c r="D99" i="18"/>
  <c r="E76" i="18"/>
  <c r="E99" i="18" s="1"/>
  <c r="D104" i="18"/>
  <c r="E80" i="18"/>
  <c r="E103" i="18" s="1"/>
  <c r="B8" i="16"/>
  <c r="B36" i="16" s="1"/>
  <c r="F169" i="11"/>
  <c r="E82" i="18"/>
  <c r="D95" i="18"/>
  <c r="D69" i="18"/>
  <c r="C204" i="7"/>
  <c r="F8" i="11" s="1"/>
  <c r="J179" i="7"/>
  <c r="G166" i="7"/>
  <c r="G189" i="7" s="1"/>
  <c r="G162" i="7"/>
  <c r="G185" i="7" s="1"/>
  <c r="I107" i="12"/>
  <c r="C5" i="17"/>
  <c r="C10" i="17" s="1"/>
  <c r="E95" i="12"/>
  <c r="D32" i="16"/>
  <c r="C33" i="16"/>
  <c r="G37" i="16"/>
  <c r="K31" i="16"/>
  <c r="J66" i="13"/>
  <c r="J93" i="13" s="1"/>
  <c r="I81" i="13"/>
  <c r="I108" i="13" s="1"/>
  <c r="J64" i="13"/>
  <c r="K64" i="13" s="1"/>
  <c r="K91" i="13" s="1"/>
  <c r="D118" i="12"/>
  <c r="I67" i="13"/>
  <c r="I94" i="13" s="1"/>
  <c r="F194" i="7"/>
  <c r="G171" i="7"/>
  <c r="G194" i="7" s="1"/>
  <c r="G135" i="7"/>
  <c r="F4" i="16" s="1"/>
  <c r="F5" i="16" s="1"/>
  <c r="I176" i="7"/>
  <c r="I199" i="7" s="1"/>
  <c r="J169" i="7"/>
  <c r="J192" i="7" s="1"/>
  <c r="G170" i="7"/>
  <c r="G193" i="7" s="1"/>
  <c r="A57" i="12"/>
  <c r="A80" i="12"/>
  <c r="A103" i="12"/>
  <c r="A126" i="12" s="1"/>
  <c r="H122" i="12"/>
  <c r="J99" i="12"/>
  <c r="K99" i="12" s="1"/>
  <c r="J101" i="12"/>
  <c r="K101" i="12" s="1"/>
  <c r="K124" i="12" s="1"/>
  <c r="H124" i="12"/>
  <c r="I123" i="12"/>
  <c r="J100" i="12"/>
  <c r="F129" i="12"/>
  <c r="I133" i="12"/>
  <c r="J105" i="12"/>
  <c r="K105" i="12" s="1"/>
  <c r="G132" i="12"/>
  <c r="F135" i="12"/>
  <c r="H136" i="12"/>
  <c r="G121" i="12"/>
  <c r="H98" i="12"/>
  <c r="I98" i="12" s="1"/>
  <c r="I121" i="12" s="1"/>
  <c r="J104" i="12"/>
  <c r="K104" i="12" s="1"/>
  <c r="K127" i="12" s="1"/>
  <c r="I113" i="12"/>
  <c r="H109" i="12"/>
  <c r="I109" i="12" s="1"/>
  <c r="I132" i="12" s="1"/>
  <c r="G126" i="12"/>
  <c r="H128" i="12"/>
  <c r="G131" i="12"/>
  <c r="H134" i="12"/>
  <c r="J111" i="12"/>
  <c r="F125" i="12"/>
  <c r="H108" i="12"/>
  <c r="J110" i="12"/>
  <c r="H102" i="12"/>
  <c r="G106" i="12"/>
  <c r="H103" i="12"/>
  <c r="G112" i="12"/>
  <c r="I107" i="13"/>
  <c r="G92" i="13"/>
  <c r="K105" i="13"/>
  <c r="I68" i="13"/>
  <c r="J68" i="13" s="1"/>
  <c r="J95" i="13" s="1"/>
  <c r="H63" i="13"/>
  <c r="H90" i="13" s="1"/>
  <c r="G100" i="13"/>
  <c r="I98" i="13"/>
  <c r="H97" i="13"/>
  <c r="H99" i="13"/>
  <c r="I72" i="13"/>
  <c r="I73" i="13"/>
  <c r="J73" i="13" s="1"/>
  <c r="J100" i="13" s="1"/>
  <c r="J69" i="13"/>
  <c r="H79" i="13"/>
  <c r="H106" i="13" s="1"/>
  <c r="H75" i="13"/>
  <c r="I75" i="13" s="1"/>
  <c r="I102" i="13" s="1"/>
  <c r="G82" i="13"/>
  <c r="G85" i="13"/>
  <c r="F82" i="13"/>
  <c r="F85" i="13"/>
  <c r="F109" i="13" s="1"/>
  <c r="I58" i="13"/>
  <c r="J58" i="13" s="1"/>
  <c r="I86" i="13"/>
  <c r="J59" i="13"/>
  <c r="J86" i="13" s="1"/>
  <c r="G90" i="13"/>
  <c r="J81" i="13"/>
  <c r="H107" i="13"/>
  <c r="J80" i="13"/>
  <c r="J107" i="13" s="1"/>
  <c r="K71" i="13"/>
  <c r="J70" i="13"/>
  <c r="G104" i="13"/>
  <c r="H77" i="13"/>
  <c r="I77" i="13" s="1"/>
  <c r="G88" i="13"/>
  <c r="H61" i="13"/>
  <c r="I65" i="13"/>
  <c r="I92" i="13" s="1"/>
  <c r="G106" i="13"/>
  <c r="G102" i="13"/>
  <c r="H85" i="13"/>
  <c r="A170" i="7"/>
  <c r="A193" i="7" s="1"/>
  <c r="A147" i="7"/>
  <c r="A124" i="7"/>
  <c r="A101" i="7"/>
  <c r="A79" i="7"/>
  <c r="A35" i="7"/>
  <c r="A57" i="7" s="1"/>
  <c r="L132" i="7"/>
  <c r="M132" i="7" s="1"/>
  <c r="N132" i="7" s="1"/>
  <c r="J117" i="7"/>
  <c r="K117" i="7" s="1"/>
  <c r="I180" i="7"/>
  <c r="I203" i="7" s="1"/>
  <c r="G203" i="7"/>
  <c r="H188" i="7"/>
  <c r="H200" i="7"/>
  <c r="J173" i="7"/>
  <c r="J196" i="7" s="1"/>
  <c r="H196" i="7"/>
  <c r="I165" i="7"/>
  <c r="I188" i="7" s="1"/>
  <c r="H127" i="7"/>
  <c r="I127" i="7" s="1"/>
  <c r="H119" i="7"/>
  <c r="I119" i="7" s="1"/>
  <c r="H201" i="7"/>
  <c r="J128" i="7"/>
  <c r="K128" i="7" s="1"/>
  <c r="J124" i="7"/>
  <c r="K124" i="7" s="1"/>
  <c r="J120" i="7"/>
  <c r="K120" i="7" s="1"/>
  <c r="J116" i="7"/>
  <c r="K116" i="7" s="1"/>
  <c r="I177" i="7"/>
  <c r="I174" i="7"/>
  <c r="I197" i="7" s="1"/>
  <c r="F195" i="7"/>
  <c r="G172" i="7"/>
  <c r="H172" i="7" s="1"/>
  <c r="H195" i="7" s="1"/>
  <c r="F187" i="7"/>
  <c r="G164" i="7"/>
  <c r="H164" i="7" s="1"/>
  <c r="H187" i="7" s="1"/>
  <c r="J178" i="7"/>
  <c r="J201" i="7" s="1"/>
  <c r="I190" i="7"/>
  <c r="J167" i="7"/>
  <c r="H123" i="7"/>
  <c r="I123" i="7" s="1"/>
  <c r="F135" i="7"/>
  <c r="E4" i="16" s="1"/>
  <c r="E5" i="16" s="1"/>
  <c r="D181" i="7"/>
  <c r="D184" i="7"/>
  <c r="D204" i="7" s="1"/>
  <c r="G8" i="11" s="1"/>
  <c r="I130" i="7"/>
  <c r="I126" i="7"/>
  <c r="I122" i="7"/>
  <c r="J122" i="7" s="1"/>
  <c r="K122" i="7" s="1"/>
  <c r="L122" i="7" s="1"/>
  <c r="M122" i="7" s="1"/>
  <c r="I118" i="7"/>
  <c r="N134" i="7"/>
  <c r="H192" i="7"/>
  <c r="J175" i="7"/>
  <c r="K175" i="7" s="1"/>
  <c r="K198" i="7" s="1"/>
  <c r="H198" i="7"/>
  <c r="F191" i="7"/>
  <c r="G168" i="7"/>
  <c r="H168" i="7" s="1"/>
  <c r="H191" i="7" s="1"/>
  <c r="H129" i="7"/>
  <c r="H125" i="7"/>
  <c r="H121" i="7"/>
  <c r="E161" i="7"/>
  <c r="J115" i="7"/>
  <c r="O3" i="9"/>
  <c r="O4" i="9" s="1"/>
  <c r="O5" i="9" s="1"/>
  <c r="O6" i="9" s="1"/>
  <c r="O7" i="9" s="1"/>
  <c r="F94" i="12" l="1"/>
  <c r="G94" i="12" s="1"/>
  <c r="G117" i="12" s="1"/>
  <c r="E117" i="12"/>
  <c r="E34" i="16"/>
  <c r="F34" i="16" s="1"/>
  <c r="G34" i="16" s="1"/>
  <c r="H34" i="16" s="1"/>
  <c r="I34" i="16" s="1"/>
  <c r="J34" i="16" s="1"/>
  <c r="K34" i="16" s="1"/>
  <c r="L34" i="16" s="1"/>
  <c r="M34" i="16" s="1"/>
  <c r="D137" i="12"/>
  <c r="H163" i="7"/>
  <c r="H186" i="7" s="1"/>
  <c r="F186" i="7"/>
  <c r="F95" i="18"/>
  <c r="E95" i="18"/>
  <c r="D92" i="18"/>
  <c r="G95" i="18"/>
  <c r="H72" i="18"/>
  <c r="H95" i="18" s="1"/>
  <c r="E79" i="18"/>
  <c r="F79" i="18" s="1"/>
  <c r="I87" i="13"/>
  <c r="M62" i="13"/>
  <c r="M89" i="13" s="1"/>
  <c r="K76" i="13"/>
  <c r="K103" i="13" s="1"/>
  <c r="K89" i="13"/>
  <c r="I103" i="13"/>
  <c r="K60" i="13"/>
  <c r="K87" i="13" s="1"/>
  <c r="K74" i="13"/>
  <c r="K101" i="13" s="1"/>
  <c r="I63" i="13"/>
  <c r="I90" i="13" s="1"/>
  <c r="J91" i="13"/>
  <c r="L64" i="13"/>
  <c r="L91" i="13" s="1"/>
  <c r="D97" i="18"/>
  <c r="D115" i="18" s="1"/>
  <c r="H127" i="12"/>
  <c r="D114" i="12"/>
  <c r="C7" i="16" s="1"/>
  <c r="C35" i="16" s="1"/>
  <c r="E96" i="12"/>
  <c r="E114" i="12" s="1"/>
  <c r="D7" i="16" s="1"/>
  <c r="D10" i="16" s="1"/>
  <c r="F97" i="12"/>
  <c r="E120" i="12"/>
  <c r="H162" i="7"/>
  <c r="H185" i="7" s="1"/>
  <c r="J174" i="7"/>
  <c r="J197" i="7" s="1"/>
  <c r="H166" i="7"/>
  <c r="J176" i="7"/>
  <c r="K176" i="7" s="1"/>
  <c r="K199" i="7" s="1"/>
  <c r="I133" i="7"/>
  <c r="J119" i="7"/>
  <c r="K119" i="7" s="1"/>
  <c r="C36" i="16"/>
  <c r="D36" i="16" s="1"/>
  <c r="E36" i="16" s="1"/>
  <c r="F36" i="16" s="1"/>
  <c r="G36" i="16" s="1"/>
  <c r="H36" i="16" s="1"/>
  <c r="I36" i="16" s="1"/>
  <c r="J36" i="16" s="1"/>
  <c r="K36" i="16" s="1"/>
  <c r="L36" i="16" s="1"/>
  <c r="M36" i="16" s="1"/>
  <c r="F83" i="18"/>
  <c r="F81" i="18"/>
  <c r="F104" i="18" s="1"/>
  <c r="F96" i="18"/>
  <c r="F82" i="18"/>
  <c r="G82" i="18" s="1"/>
  <c r="G105" i="18" s="1"/>
  <c r="F80" i="18"/>
  <c r="F76" i="18"/>
  <c r="E74" i="18"/>
  <c r="E97" i="18" s="1"/>
  <c r="F77" i="18"/>
  <c r="E100" i="18"/>
  <c r="B10" i="16"/>
  <c r="B38" i="16" s="1"/>
  <c r="E96" i="18"/>
  <c r="F78" i="18"/>
  <c r="E101" i="18"/>
  <c r="G73" i="18"/>
  <c r="E105" i="18"/>
  <c r="K169" i="7"/>
  <c r="K192" i="7" s="1"/>
  <c r="J202" i="7"/>
  <c r="K179" i="7"/>
  <c r="K173" i="7"/>
  <c r="K196" i="7" s="1"/>
  <c r="H170" i="7"/>
  <c r="H193" i="7" s="1"/>
  <c r="J165" i="7"/>
  <c r="J188" i="7" s="1"/>
  <c r="I130" i="12"/>
  <c r="J107" i="12"/>
  <c r="E118" i="12"/>
  <c r="F95" i="12"/>
  <c r="E32" i="16"/>
  <c r="D33" i="16"/>
  <c r="H37" i="16"/>
  <c r="L31" i="16"/>
  <c r="J67" i="13"/>
  <c r="J94" i="13" s="1"/>
  <c r="K66" i="13"/>
  <c r="K93" i="13" s="1"/>
  <c r="K128" i="12"/>
  <c r="L105" i="12"/>
  <c r="L128" i="12" s="1"/>
  <c r="D10" i="17"/>
  <c r="H82" i="13"/>
  <c r="L117" i="7"/>
  <c r="M117" i="7" s="1"/>
  <c r="N117" i="7" s="1"/>
  <c r="O8" i="9"/>
  <c r="O9" i="9" s="1"/>
  <c r="O10" i="9" s="1"/>
  <c r="O11" i="9" s="1"/>
  <c r="L173" i="7"/>
  <c r="L196" i="7" s="1"/>
  <c r="J127" i="7"/>
  <c r="K127" i="7" s="1"/>
  <c r="L127" i="7" s="1"/>
  <c r="M127" i="7" s="1"/>
  <c r="L124" i="7"/>
  <c r="A104" i="12"/>
  <c r="A127" i="12" s="1"/>
  <c r="A81" i="12"/>
  <c r="A58" i="12"/>
  <c r="K68" i="13"/>
  <c r="L68" i="13" s="1"/>
  <c r="L95" i="13" s="1"/>
  <c r="H171" i="7"/>
  <c r="I171" i="7" s="1"/>
  <c r="I194" i="7" s="1"/>
  <c r="K122" i="12"/>
  <c r="L99" i="12"/>
  <c r="L122" i="12" s="1"/>
  <c r="J122" i="12"/>
  <c r="J124" i="12"/>
  <c r="L101" i="12"/>
  <c r="G135" i="12"/>
  <c r="H126" i="12"/>
  <c r="I103" i="12"/>
  <c r="I126" i="12" s="1"/>
  <c r="J133" i="12"/>
  <c r="J134" i="12"/>
  <c r="K111" i="12"/>
  <c r="I136" i="12"/>
  <c r="J113" i="12"/>
  <c r="K113" i="12" s="1"/>
  <c r="K136" i="12" s="1"/>
  <c r="J127" i="12"/>
  <c r="H121" i="12"/>
  <c r="J98" i="12"/>
  <c r="K98" i="12" s="1"/>
  <c r="K121" i="12" s="1"/>
  <c r="J128" i="12"/>
  <c r="L104" i="12"/>
  <c r="M104" i="12" s="1"/>
  <c r="M127" i="12" s="1"/>
  <c r="J123" i="12"/>
  <c r="K100" i="12"/>
  <c r="G129" i="12"/>
  <c r="H106" i="12"/>
  <c r="H129" i="12" s="1"/>
  <c r="H125" i="12"/>
  <c r="H131" i="12"/>
  <c r="I102" i="12"/>
  <c r="H112" i="12"/>
  <c r="H135" i="12" s="1"/>
  <c r="I108" i="12"/>
  <c r="H132" i="12"/>
  <c r="J109" i="12"/>
  <c r="K110" i="12"/>
  <c r="I104" i="13"/>
  <c r="J75" i="13"/>
  <c r="J102" i="13" s="1"/>
  <c r="J97" i="13"/>
  <c r="K80" i="13"/>
  <c r="K107" i="13" s="1"/>
  <c r="J108" i="13"/>
  <c r="J85" i="13"/>
  <c r="I100" i="13"/>
  <c r="K73" i="13"/>
  <c r="L73" i="13" s="1"/>
  <c r="L100" i="13" s="1"/>
  <c r="I99" i="13"/>
  <c r="J72" i="13"/>
  <c r="K81" i="13"/>
  <c r="L81" i="13" s="1"/>
  <c r="L108" i="13" s="1"/>
  <c r="I79" i="13"/>
  <c r="H88" i="13"/>
  <c r="I61" i="13"/>
  <c r="H104" i="13"/>
  <c r="K98" i="13"/>
  <c r="J65" i="13"/>
  <c r="J92" i="13" s="1"/>
  <c r="I85" i="13"/>
  <c r="K58" i="13"/>
  <c r="G109" i="13"/>
  <c r="H102" i="13"/>
  <c r="J96" i="13"/>
  <c r="J77" i="13"/>
  <c r="J104" i="13" s="1"/>
  <c r="K70" i="13"/>
  <c r="K97" i="13" s="1"/>
  <c r="L71" i="13"/>
  <c r="L98" i="13" s="1"/>
  <c r="K69" i="13"/>
  <c r="I95" i="13"/>
  <c r="M78" i="13"/>
  <c r="M105" i="13" s="1"/>
  <c r="K59" i="13"/>
  <c r="A148" i="7"/>
  <c r="A125" i="7"/>
  <c r="A102" i="7"/>
  <c r="A80" i="7"/>
  <c r="A36" i="7"/>
  <c r="A58" i="7" s="1"/>
  <c r="A171" i="7"/>
  <c r="A194" i="7" s="1"/>
  <c r="E181" i="7"/>
  <c r="E184" i="7"/>
  <c r="E204" i="7" s="1"/>
  <c r="H8" i="11" s="1"/>
  <c r="F161" i="7"/>
  <c r="G161" i="7" s="1"/>
  <c r="H161" i="7" s="1"/>
  <c r="I121" i="7"/>
  <c r="I125" i="7"/>
  <c r="J125" i="7" s="1"/>
  <c r="K125" i="7" s="1"/>
  <c r="I129" i="7"/>
  <c r="J129" i="7" s="1"/>
  <c r="K129" i="7" s="1"/>
  <c r="L129" i="7" s="1"/>
  <c r="M129" i="7" s="1"/>
  <c r="N129" i="7" s="1"/>
  <c r="K115" i="7"/>
  <c r="L119" i="7"/>
  <c r="M119" i="7" s="1"/>
  <c r="K174" i="7"/>
  <c r="G195" i="7"/>
  <c r="I172" i="7"/>
  <c r="I200" i="7"/>
  <c r="L120" i="7"/>
  <c r="M120" i="7" s="1"/>
  <c r="N120" i="7" s="1"/>
  <c r="L128" i="7"/>
  <c r="M128" i="7" s="1"/>
  <c r="N128" i="7" s="1"/>
  <c r="N122" i="7"/>
  <c r="J130" i="7"/>
  <c r="K130" i="7" s="1"/>
  <c r="L130" i="7" s="1"/>
  <c r="M130" i="7" s="1"/>
  <c r="N130" i="7" s="1"/>
  <c r="J177" i="7"/>
  <c r="J180" i="7"/>
  <c r="G191" i="7"/>
  <c r="I168" i="7"/>
  <c r="I191" i="7" s="1"/>
  <c r="J198" i="7"/>
  <c r="L175" i="7"/>
  <c r="L198" i="7" s="1"/>
  <c r="K165" i="7"/>
  <c r="K188" i="7" s="1"/>
  <c r="J118" i="7"/>
  <c r="J126" i="7"/>
  <c r="K126" i="7" s="1"/>
  <c r="L126" i="7" s="1"/>
  <c r="M126" i="7" s="1"/>
  <c r="N126" i="7" s="1"/>
  <c r="J190" i="7"/>
  <c r="K167" i="7"/>
  <c r="H135" i="7"/>
  <c r="G4" i="16" s="1"/>
  <c r="G5" i="16" s="1"/>
  <c r="H189" i="7"/>
  <c r="I166" i="7"/>
  <c r="J166" i="7" s="1"/>
  <c r="J189" i="7" s="1"/>
  <c r="G187" i="7"/>
  <c r="I164" i="7"/>
  <c r="I187" i="7" s="1"/>
  <c r="J121" i="7"/>
  <c r="K121" i="7" s="1"/>
  <c r="L121" i="7" s="1"/>
  <c r="M121" i="7" s="1"/>
  <c r="N121" i="7" s="1"/>
  <c r="L116" i="7"/>
  <c r="M116" i="7" s="1"/>
  <c r="N116" i="7" s="1"/>
  <c r="K178" i="7"/>
  <c r="J123" i="7"/>
  <c r="K123" i="7" s="1"/>
  <c r="L123" i="7" s="1"/>
  <c r="M123" i="7" s="1"/>
  <c r="N123" i="7" s="1"/>
  <c r="N127" i="7"/>
  <c r="B26" i="15"/>
  <c r="B25" i="15"/>
  <c r="L24" i="15"/>
  <c r="K24" i="15"/>
  <c r="J24" i="15"/>
  <c r="H24" i="15"/>
  <c r="G24" i="15"/>
  <c r="F24" i="15"/>
  <c r="E24" i="15"/>
  <c r="D24" i="15"/>
  <c r="D27" i="15" s="1"/>
  <c r="B24" i="15"/>
  <c r="O16" i="15"/>
  <c r="N16" i="15"/>
  <c r="M16" i="15"/>
  <c r="L16" i="15"/>
  <c r="K16" i="15"/>
  <c r="J16" i="15"/>
  <c r="I16" i="15"/>
  <c r="H16" i="15"/>
  <c r="G16" i="15"/>
  <c r="F16" i="15"/>
  <c r="E16" i="15"/>
  <c r="J63" i="13" l="1"/>
  <c r="J90" i="13" s="1"/>
  <c r="N62" i="13"/>
  <c r="O62" i="13" s="1"/>
  <c r="O89" i="13" s="1"/>
  <c r="F117" i="12"/>
  <c r="H94" i="12"/>
  <c r="I163" i="7"/>
  <c r="J163" i="7" s="1"/>
  <c r="I72" i="18"/>
  <c r="E102" i="18"/>
  <c r="E115" i="18" s="1"/>
  <c r="L76" i="13"/>
  <c r="M76" i="13" s="1"/>
  <c r="M103" i="13" s="1"/>
  <c r="C10" i="16"/>
  <c r="I162" i="7"/>
  <c r="I185" i="7" s="1"/>
  <c r="F10" i="11"/>
  <c r="F12" i="11" s="1"/>
  <c r="L60" i="13"/>
  <c r="L87" i="13" s="1"/>
  <c r="L74" i="13"/>
  <c r="I82" i="13"/>
  <c r="M64" i="13"/>
  <c r="M91" i="13" s="1"/>
  <c r="L66" i="13"/>
  <c r="G81" i="18"/>
  <c r="H81" i="18" s="1"/>
  <c r="C38" i="16"/>
  <c r="I106" i="12"/>
  <c r="I129" i="12" s="1"/>
  <c r="M105" i="12"/>
  <c r="F120" i="12"/>
  <c r="F96" i="12"/>
  <c r="G96" i="12" s="1"/>
  <c r="G119" i="12" s="1"/>
  <c r="E119" i="12"/>
  <c r="E137" i="12" s="1"/>
  <c r="G97" i="12"/>
  <c r="I170" i="7"/>
  <c r="J170" i="7" s="1"/>
  <c r="J193" i="7" s="1"/>
  <c r="J199" i="7"/>
  <c r="J133" i="7"/>
  <c r="K133" i="7" s="1"/>
  <c r="L133" i="7" s="1"/>
  <c r="F74" i="18"/>
  <c r="G74" i="18" s="1"/>
  <c r="G97" i="18" s="1"/>
  <c r="F106" i="18"/>
  <c r="G83" i="18"/>
  <c r="E92" i="18"/>
  <c r="F99" i="18"/>
  <c r="G76" i="18"/>
  <c r="F105" i="18"/>
  <c r="G96" i="18"/>
  <c r="G78" i="18"/>
  <c r="F101" i="18"/>
  <c r="F100" i="18"/>
  <c r="G77" i="18"/>
  <c r="G79" i="18"/>
  <c r="G102" i="18" s="1"/>
  <c r="F102" i="18"/>
  <c r="F103" i="18"/>
  <c r="G80" i="18"/>
  <c r="H73" i="18"/>
  <c r="H82" i="18"/>
  <c r="H105" i="18" s="1"/>
  <c r="L169" i="7"/>
  <c r="K202" i="7"/>
  <c r="L179" i="7"/>
  <c r="J168" i="7"/>
  <c r="J191" i="7" s="1"/>
  <c r="K67" i="13"/>
  <c r="K94" i="13" s="1"/>
  <c r="J130" i="12"/>
  <c r="K107" i="12"/>
  <c r="L107" i="12" s="1"/>
  <c r="L130" i="12" s="1"/>
  <c r="G95" i="12"/>
  <c r="F118" i="12"/>
  <c r="D35" i="16"/>
  <c r="D38" i="16" s="1"/>
  <c r="F32" i="16"/>
  <c r="E33" i="16"/>
  <c r="I37" i="16"/>
  <c r="M31" i="16"/>
  <c r="G19" i="15"/>
  <c r="E12" i="16" s="1"/>
  <c r="O19" i="15"/>
  <c r="M12" i="16" s="1"/>
  <c r="M52" i="17"/>
  <c r="I52" i="17"/>
  <c r="E52" i="17"/>
  <c r="C52" i="17"/>
  <c r="J52" i="17"/>
  <c r="L52" i="17"/>
  <c r="H52" i="17"/>
  <c r="F52" i="17"/>
  <c r="D52" i="17"/>
  <c r="K52" i="17"/>
  <c r="G52" i="17"/>
  <c r="N52" i="17"/>
  <c r="O52" i="17" s="1"/>
  <c r="K75" i="13"/>
  <c r="K102" i="13" s="1"/>
  <c r="K95" i="13"/>
  <c r="K63" i="13"/>
  <c r="O12" i="9"/>
  <c r="O13" i="9" s="1"/>
  <c r="O14" i="9" s="1"/>
  <c r="O15" i="9" s="1"/>
  <c r="J135" i="7"/>
  <c r="I4" i="16" s="1"/>
  <c r="I5" i="16" s="1"/>
  <c r="J164" i="7"/>
  <c r="J187" i="7" s="1"/>
  <c r="I135" i="7"/>
  <c r="H4" i="16" s="1"/>
  <c r="H5" i="16" s="1"/>
  <c r="L80" i="13"/>
  <c r="L107" i="13" s="1"/>
  <c r="M124" i="7"/>
  <c r="N124" i="7" s="1"/>
  <c r="M173" i="7"/>
  <c r="M196" i="7" s="1"/>
  <c r="L125" i="7"/>
  <c r="M125" i="7" s="1"/>
  <c r="N125" i="7" s="1"/>
  <c r="K170" i="7"/>
  <c r="K193" i="7" s="1"/>
  <c r="N64" i="13"/>
  <c r="N91" i="13" s="1"/>
  <c r="I161" i="7"/>
  <c r="M175" i="7"/>
  <c r="M198" i="7" s="1"/>
  <c r="N119" i="7"/>
  <c r="A59" i="12"/>
  <c r="A105" i="12"/>
  <c r="A128" i="12" s="1"/>
  <c r="A82" i="12"/>
  <c r="H109" i="13"/>
  <c r="H194" i="7"/>
  <c r="J171" i="7"/>
  <c r="J194" i="7" s="1"/>
  <c r="M99" i="12"/>
  <c r="L124" i="12"/>
  <c r="M101" i="12"/>
  <c r="K133" i="12"/>
  <c r="I131" i="12"/>
  <c r="I125" i="12"/>
  <c r="L127" i="12"/>
  <c r="I112" i="12"/>
  <c r="J112" i="12" s="1"/>
  <c r="J135" i="12" s="1"/>
  <c r="L98" i="12"/>
  <c r="M98" i="12" s="1"/>
  <c r="J121" i="12"/>
  <c r="N104" i="12"/>
  <c r="M128" i="12"/>
  <c r="J103" i="12"/>
  <c r="K103" i="12" s="1"/>
  <c r="K126" i="12" s="1"/>
  <c r="J132" i="12"/>
  <c r="K109" i="12"/>
  <c r="J106" i="12"/>
  <c r="J129" i="12" s="1"/>
  <c r="J102" i="12"/>
  <c r="K123" i="12"/>
  <c r="L100" i="12"/>
  <c r="J136" i="12"/>
  <c r="L113" i="12"/>
  <c r="M113" i="12" s="1"/>
  <c r="M136" i="12" s="1"/>
  <c r="J108" i="12"/>
  <c r="K134" i="12"/>
  <c r="L111" i="12"/>
  <c r="N105" i="12"/>
  <c r="L110" i="12"/>
  <c r="K65" i="13"/>
  <c r="I106" i="13"/>
  <c r="J79" i="13"/>
  <c r="J106" i="13" s="1"/>
  <c r="J99" i="13"/>
  <c r="K72" i="13"/>
  <c r="L70" i="13"/>
  <c r="L97" i="13" s="1"/>
  <c r="K77" i="13"/>
  <c r="K86" i="13"/>
  <c r="L59" i="13"/>
  <c r="L86" i="13" s="1"/>
  <c r="K96" i="13"/>
  <c r="L69" i="13"/>
  <c r="K85" i="13"/>
  <c r="N89" i="13"/>
  <c r="M71" i="13"/>
  <c r="M98" i="13" s="1"/>
  <c r="I88" i="13"/>
  <c r="I109" i="13" s="1"/>
  <c r="J61" i="13"/>
  <c r="K61" i="13" s="1"/>
  <c r="K108" i="13"/>
  <c r="M81" i="13"/>
  <c r="N78" i="13"/>
  <c r="M68" i="13"/>
  <c r="K100" i="13"/>
  <c r="M73" i="13"/>
  <c r="L58" i="13"/>
  <c r="A172" i="7"/>
  <c r="A195" i="7" s="1"/>
  <c r="A149" i="7"/>
  <c r="A126" i="7"/>
  <c r="A103" i="7"/>
  <c r="A81" i="7"/>
  <c r="A37" i="7"/>
  <c r="A59" i="7" s="1"/>
  <c r="K201" i="7"/>
  <c r="L178" i="7"/>
  <c r="L201" i="7" s="1"/>
  <c r="K190" i="7"/>
  <c r="L167" i="7"/>
  <c r="J203" i="7"/>
  <c r="K180" i="7"/>
  <c r="K203" i="7" s="1"/>
  <c r="I195" i="7"/>
  <c r="K197" i="7"/>
  <c r="L174" i="7"/>
  <c r="L197" i="7" s="1"/>
  <c r="K118" i="7"/>
  <c r="L118" i="7" s="1"/>
  <c r="M118" i="7" s="1"/>
  <c r="N118" i="7" s="1"/>
  <c r="L176" i="7"/>
  <c r="K166" i="7"/>
  <c r="K189" i="7" s="1"/>
  <c r="I189" i="7"/>
  <c r="H181" i="7"/>
  <c r="H184" i="7"/>
  <c r="H204" i="7" s="1"/>
  <c r="K8" i="11" s="1"/>
  <c r="L165" i="7"/>
  <c r="J200" i="7"/>
  <c r="K177" i="7"/>
  <c r="G181" i="7"/>
  <c r="G184" i="7"/>
  <c r="G204" i="7" s="1"/>
  <c r="J8" i="11" s="1"/>
  <c r="J172" i="7"/>
  <c r="L115" i="7"/>
  <c r="I193" i="7"/>
  <c r="F181" i="7"/>
  <c r="F184" i="7"/>
  <c r="F204" i="7" s="1"/>
  <c r="I8" i="11" s="1"/>
  <c r="G18" i="15"/>
  <c r="H26" i="15" s="1"/>
  <c r="O18" i="15"/>
  <c r="D30" i="15"/>
  <c r="D33" i="15" s="1"/>
  <c r="G17" i="15"/>
  <c r="H25" i="15" s="1"/>
  <c r="O17" i="15"/>
  <c r="D17" i="15"/>
  <c r="L17" i="15"/>
  <c r="D18" i="15"/>
  <c r="E26" i="15" s="1"/>
  <c r="L18" i="15"/>
  <c r="M26" i="15" s="1"/>
  <c r="D19" i="15"/>
  <c r="B12" i="16" s="1"/>
  <c r="B40" i="16" s="1"/>
  <c r="L19" i="15"/>
  <c r="J12" i="16" s="1"/>
  <c r="K17" i="15"/>
  <c r="K18" i="15"/>
  <c r="L26" i="15" s="1"/>
  <c r="K19" i="15"/>
  <c r="I12" i="16" s="1"/>
  <c r="F19" i="15"/>
  <c r="D12" i="16" s="1"/>
  <c r="F18" i="15"/>
  <c r="G26" i="15" s="1"/>
  <c r="F17" i="15"/>
  <c r="H17" i="15"/>
  <c r="H18" i="15"/>
  <c r="I26" i="15" s="1"/>
  <c r="H19" i="15"/>
  <c r="F12" i="16" s="1"/>
  <c r="J17" i="15"/>
  <c r="N17" i="15"/>
  <c r="J18" i="15"/>
  <c r="K26" i="15" s="1"/>
  <c r="N18" i="15"/>
  <c r="O26" i="15" s="1"/>
  <c r="J19" i="15"/>
  <c r="H12" i="16" s="1"/>
  <c r="N19" i="15"/>
  <c r="L12" i="16" s="1"/>
  <c r="E17" i="15"/>
  <c r="I17" i="15"/>
  <c r="M17" i="15"/>
  <c r="E18" i="15"/>
  <c r="F26" i="15" s="1"/>
  <c r="I18" i="15"/>
  <c r="J26" i="15" s="1"/>
  <c r="M18" i="15"/>
  <c r="N26" i="15" s="1"/>
  <c r="E19" i="15"/>
  <c r="C12" i="16" s="1"/>
  <c r="I19" i="15"/>
  <c r="G12" i="16" s="1"/>
  <c r="M19" i="15"/>
  <c r="K12" i="16" s="1"/>
  <c r="M60" i="13" l="1"/>
  <c r="M87" i="13" s="1"/>
  <c r="N76" i="13"/>
  <c r="N103" i="13" s="1"/>
  <c r="L103" i="13"/>
  <c r="H117" i="12"/>
  <c r="I94" i="12"/>
  <c r="I186" i="7"/>
  <c r="I95" i="18"/>
  <c r="J72" i="18"/>
  <c r="K72" i="18" s="1"/>
  <c r="J162" i="7"/>
  <c r="K162" i="7" s="1"/>
  <c r="I181" i="7"/>
  <c r="G104" i="18"/>
  <c r="F97" i="18"/>
  <c r="F115" i="18" s="1"/>
  <c r="I20" i="15"/>
  <c r="K171" i="11" s="1"/>
  <c r="E20" i="15"/>
  <c r="L20" i="15"/>
  <c r="N171" i="11" s="1"/>
  <c r="N20" i="15"/>
  <c r="P171" i="11" s="1"/>
  <c r="H20" i="15"/>
  <c r="J171" i="11" s="1"/>
  <c r="M20" i="15"/>
  <c r="O171" i="11" s="1"/>
  <c r="J20" i="15"/>
  <c r="L171" i="11" s="1"/>
  <c r="F20" i="15"/>
  <c r="H171" i="11" s="1"/>
  <c r="O20" i="15"/>
  <c r="Q171" i="11" s="1"/>
  <c r="G20" i="15"/>
  <c r="I171" i="11" s="1"/>
  <c r="K20" i="15"/>
  <c r="M171" i="11" s="1"/>
  <c r="D20" i="15"/>
  <c r="L101" i="13"/>
  <c r="M74" i="13"/>
  <c r="Q89" i="13"/>
  <c r="L75" i="13"/>
  <c r="L102" i="13" s="1"/>
  <c r="L93" i="13"/>
  <c r="M66" i="13"/>
  <c r="F114" i="12"/>
  <c r="E7" i="16" s="1"/>
  <c r="E10" i="16" s="1"/>
  <c r="F119" i="12"/>
  <c r="F137" i="12" s="1"/>
  <c r="G120" i="12"/>
  <c r="H96" i="12"/>
  <c r="I96" i="12" s="1"/>
  <c r="I119" i="12" s="1"/>
  <c r="H97" i="12"/>
  <c r="I97" i="12" s="1"/>
  <c r="I120" i="12" s="1"/>
  <c r="N175" i="7"/>
  <c r="N198" i="7" s="1"/>
  <c r="N173" i="7"/>
  <c r="N196" i="7" s="1"/>
  <c r="M133" i="7"/>
  <c r="N133" i="7" s="1"/>
  <c r="F92" i="18"/>
  <c r="G106" i="18"/>
  <c r="H83" i="18"/>
  <c r="H106" i="18" s="1"/>
  <c r="H74" i="18"/>
  <c r="H97" i="18" s="1"/>
  <c r="I82" i="18"/>
  <c r="I105" i="18" s="1"/>
  <c r="G100" i="18"/>
  <c r="H77" i="18"/>
  <c r="H76" i="18"/>
  <c r="H99" i="18" s="1"/>
  <c r="I81" i="18"/>
  <c r="J81" i="18" s="1"/>
  <c r="J104" i="18" s="1"/>
  <c r="H104" i="18"/>
  <c r="G101" i="18"/>
  <c r="H96" i="18"/>
  <c r="H80" i="18"/>
  <c r="I80" i="18" s="1"/>
  <c r="G103" i="18"/>
  <c r="I73" i="18"/>
  <c r="I96" i="18" s="1"/>
  <c r="H79" i="18"/>
  <c r="G99" i="18"/>
  <c r="H78" i="18"/>
  <c r="I78" i="18" s="1"/>
  <c r="I101" i="18" s="1"/>
  <c r="G92" i="18"/>
  <c r="K168" i="7"/>
  <c r="K191" i="7" s="1"/>
  <c r="L192" i="7"/>
  <c r="M169" i="7"/>
  <c r="L202" i="7"/>
  <c r="M179" i="7"/>
  <c r="M202" i="7" s="1"/>
  <c r="K171" i="7"/>
  <c r="K194" i="7" s="1"/>
  <c r="L166" i="7"/>
  <c r="M166" i="7" s="1"/>
  <c r="C40" i="16"/>
  <c r="D40" i="16" s="1"/>
  <c r="E40" i="16" s="1"/>
  <c r="F40" i="16" s="1"/>
  <c r="G40" i="16" s="1"/>
  <c r="H40" i="16" s="1"/>
  <c r="I40" i="16" s="1"/>
  <c r="J40" i="16" s="1"/>
  <c r="K40" i="16" s="1"/>
  <c r="L40" i="16" s="1"/>
  <c r="M40" i="16" s="1"/>
  <c r="L67" i="13"/>
  <c r="K130" i="12"/>
  <c r="M107" i="12"/>
  <c r="M130" i="12" s="1"/>
  <c r="G118" i="12"/>
  <c r="G137" i="12" s="1"/>
  <c r="H95" i="12"/>
  <c r="G114" i="12"/>
  <c r="F7" i="16" s="1"/>
  <c r="F10" i="16" s="1"/>
  <c r="G32" i="16"/>
  <c r="F33" i="16"/>
  <c r="J37" i="16"/>
  <c r="K11" i="16"/>
  <c r="D11" i="16"/>
  <c r="D13" i="16" s="1"/>
  <c r="M11" i="16"/>
  <c r="C11" i="16"/>
  <c r="C13" i="16" s="1"/>
  <c r="M80" i="13"/>
  <c r="M107" i="13" s="1"/>
  <c r="O64" i="13"/>
  <c r="O91" i="13" s="1"/>
  <c r="Q91" i="13" s="1"/>
  <c r="K112" i="12"/>
  <c r="K135" i="12" s="1"/>
  <c r="K135" i="7"/>
  <c r="J4" i="16" s="1"/>
  <c r="J5" i="16" s="1"/>
  <c r="L135" i="7"/>
  <c r="K4" i="16" s="1"/>
  <c r="K5" i="16" s="1"/>
  <c r="K164" i="7"/>
  <c r="L164" i="7" s="1"/>
  <c r="L187" i="7" s="1"/>
  <c r="H11" i="16"/>
  <c r="G11" i="16"/>
  <c r="J11" i="16"/>
  <c r="I11" i="16"/>
  <c r="L11" i="16"/>
  <c r="F11" i="16"/>
  <c r="B11" i="16"/>
  <c r="E11" i="16"/>
  <c r="J161" i="7"/>
  <c r="K161" i="7" s="1"/>
  <c r="L161" i="7" s="1"/>
  <c r="N60" i="13"/>
  <c r="N87" i="13" s="1"/>
  <c r="O76" i="13"/>
  <c r="O103" i="13" s="1"/>
  <c r="M70" i="13"/>
  <c r="M97" i="13" s="1"/>
  <c r="K90" i="13"/>
  <c r="L63" i="13"/>
  <c r="M63" i="13" s="1"/>
  <c r="M90" i="13" s="1"/>
  <c r="I184" i="7"/>
  <c r="M115" i="7"/>
  <c r="M135" i="7" s="1"/>
  <c r="L4" i="16" s="1"/>
  <c r="L5" i="16" s="1"/>
  <c r="O16" i="9"/>
  <c r="O17" i="9" s="1"/>
  <c r="O18" i="9" s="1"/>
  <c r="O19" i="9" s="1"/>
  <c r="A60" i="12"/>
  <c r="A83" i="12"/>
  <c r="A106" i="12"/>
  <c r="A129" i="12" s="1"/>
  <c r="L171" i="7"/>
  <c r="M171" i="7" s="1"/>
  <c r="K106" i="12"/>
  <c r="K129" i="12" s="1"/>
  <c r="L180" i="7"/>
  <c r="L203" i="7" s="1"/>
  <c r="K163" i="7"/>
  <c r="J186" i="7"/>
  <c r="L170" i="7"/>
  <c r="L193" i="7" s="1"/>
  <c r="M122" i="12"/>
  <c r="N99" i="12"/>
  <c r="M124" i="12"/>
  <c r="N101" i="12"/>
  <c r="L133" i="12"/>
  <c r="N128" i="12"/>
  <c r="J131" i="12"/>
  <c r="M121" i="12"/>
  <c r="N98" i="12"/>
  <c r="M110" i="12"/>
  <c r="L123" i="12"/>
  <c r="J126" i="12"/>
  <c r="L103" i="12"/>
  <c r="M103" i="12" s="1"/>
  <c r="M126" i="12" s="1"/>
  <c r="L109" i="12"/>
  <c r="L134" i="12"/>
  <c r="M111" i="12"/>
  <c r="L136" i="12"/>
  <c r="N113" i="12"/>
  <c r="M100" i="12"/>
  <c r="N100" i="12" s="1"/>
  <c r="N123" i="12" s="1"/>
  <c r="J125" i="12"/>
  <c r="K132" i="12"/>
  <c r="N127" i="12"/>
  <c r="L121" i="12"/>
  <c r="I135" i="12"/>
  <c r="K108" i="12"/>
  <c r="K102" i="12"/>
  <c r="M95" i="13"/>
  <c r="N68" i="13"/>
  <c r="M108" i="13"/>
  <c r="N81" i="13"/>
  <c r="J88" i="13"/>
  <c r="J109" i="13" s="1"/>
  <c r="J82" i="13"/>
  <c r="L96" i="13"/>
  <c r="M69" i="13"/>
  <c r="K99" i="13"/>
  <c r="L72" i="13"/>
  <c r="K92" i="13"/>
  <c r="L65" i="13"/>
  <c r="L85" i="13"/>
  <c r="M100" i="13"/>
  <c r="N73" i="13"/>
  <c r="N105" i="13"/>
  <c r="O78" i="13"/>
  <c r="O105" i="13" s="1"/>
  <c r="K88" i="13"/>
  <c r="L61" i="13"/>
  <c r="L88" i="13" s="1"/>
  <c r="M58" i="13"/>
  <c r="M59" i="13"/>
  <c r="K104" i="13"/>
  <c r="L77" i="13"/>
  <c r="K79" i="13"/>
  <c r="K106" i="13" s="1"/>
  <c r="N71" i="13"/>
  <c r="A150" i="7"/>
  <c r="A127" i="7"/>
  <c r="A104" i="7"/>
  <c r="A82" i="7"/>
  <c r="A38" i="7"/>
  <c r="A60" i="7" s="1"/>
  <c r="A173" i="7"/>
  <c r="A196" i="7" s="1"/>
  <c r="J195" i="7"/>
  <c r="M174" i="7"/>
  <c r="K172" i="7"/>
  <c r="K195" i="7" s="1"/>
  <c r="M178" i="7"/>
  <c r="K200" i="7"/>
  <c r="L177" i="7"/>
  <c r="L188" i="7"/>
  <c r="M165" i="7"/>
  <c r="L199" i="7"/>
  <c r="M176" i="7"/>
  <c r="L190" i="7"/>
  <c r="M167" i="7"/>
  <c r="M190" i="7" s="1"/>
  <c r="E30" i="15"/>
  <c r="E33" i="15" s="1"/>
  <c r="H27" i="15"/>
  <c r="G171" i="11"/>
  <c r="G25" i="15"/>
  <c r="N25" i="15"/>
  <c r="L25" i="15"/>
  <c r="L27" i="15" s="1"/>
  <c r="J25" i="15"/>
  <c r="J27" i="15" s="1"/>
  <c r="O25" i="15"/>
  <c r="O36" i="15" s="1"/>
  <c r="H36" i="15"/>
  <c r="I25" i="15"/>
  <c r="I36" i="15" s="1"/>
  <c r="M25" i="15"/>
  <c r="F25" i="15"/>
  <c r="F27" i="15" s="1"/>
  <c r="K25" i="15"/>
  <c r="K27" i="15" s="1"/>
  <c r="D36" i="15"/>
  <c r="E25" i="15"/>
  <c r="E27" i="15" s="1"/>
  <c r="F171" i="11" l="1"/>
  <c r="F172" i="11" s="1"/>
  <c r="F178" i="11" s="1"/>
  <c r="C4" i="17"/>
  <c r="Q103" i="13"/>
  <c r="J94" i="12"/>
  <c r="K94" i="12" s="1"/>
  <c r="K117" i="12" s="1"/>
  <c r="I117" i="12"/>
  <c r="I204" i="7"/>
  <c r="L8" i="11" s="1"/>
  <c r="J185" i="7"/>
  <c r="L72" i="18"/>
  <c r="K95" i="18"/>
  <c r="J95" i="18"/>
  <c r="O60" i="13"/>
  <c r="O87" i="13" s="1"/>
  <c r="Q87" i="13" s="1"/>
  <c r="E35" i="16"/>
  <c r="E38" i="16" s="1"/>
  <c r="K172" i="11"/>
  <c r="K178" i="11" s="1"/>
  <c r="H10" i="11"/>
  <c r="H12" i="11" s="1"/>
  <c r="H172" i="11"/>
  <c r="L172" i="11"/>
  <c r="L178" i="11" s="1"/>
  <c r="I172" i="11"/>
  <c r="M172" i="11"/>
  <c r="G172" i="11"/>
  <c r="G178" i="11" s="1"/>
  <c r="J172" i="11"/>
  <c r="J178" i="11" s="1"/>
  <c r="N172" i="11"/>
  <c r="N178" i="11" s="1"/>
  <c r="O172" i="11"/>
  <c r="O178" i="11" s="1"/>
  <c r="P172" i="11"/>
  <c r="P178" i="11" s="1"/>
  <c r="Q172" i="11"/>
  <c r="Q178" i="11" s="1"/>
  <c r="G10" i="11"/>
  <c r="G12" i="11" s="1"/>
  <c r="N74" i="13"/>
  <c r="M101" i="13"/>
  <c r="M75" i="13"/>
  <c r="M102" i="13" s="1"/>
  <c r="Q105" i="13"/>
  <c r="N80" i="13"/>
  <c r="N66" i="13"/>
  <c r="M93" i="13"/>
  <c r="G115" i="18"/>
  <c r="I74" i="18"/>
  <c r="I97" i="18" s="1"/>
  <c r="E13" i="16"/>
  <c r="H119" i="12"/>
  <c r="H120" i="12"/>
  <c r="J97" i="12"/>
  <c r="L112" i="12"/>
  <c r="J96" i="12"/>
  <c r="J119" i="12" s="1"/>
  <c r="J181" i="7"/>
  <c r="L168" i="7"/>
  <c r="L189" i="7"/>
  <c r="K184" i="7"/>
  <c r="J184" i="7"/>
  <c r="L194" i="7"/>
  <c r="I83" i="18"/>
  <c r="J82" i="18"/>
  <c r="J105" i="18" s="1"/>
  <c r="J73" i="18"/>
  <c r="J96" i="18" s="1"/>
  <c r="I76" i="18"/>
  <c r="I99" i="18" s="1"/>
  <c r="H102" i="18"/>
  <c r="H103" i="18"/>
  <c r="J80" i="18"/>
  <c r="H101" i="18"/>
  <c r="I103" i="18"/>
  <c r="H92" i="18"/>
  <c r="J78" i="18"/>
  <c r="J101" i="18" s="1"/>
  <c r="I104" i="18"/>
  <c r="I79" i="18"/>
  <c r="M170" i="7"/>
  <c r="K81" i="18"/>
  <c r="K104" i="18" s="1"/>
  <c r="H100" i="18"/>
  <c r="I77" i="18"/>
  <c r="M192" i="7"/>
  <c r="N169" i="7"/>
  <c r="N192" i="7" s="1"/>
  <c r="M180" i="7"/>
  <c r="N180" i="7" s="1"/>
  <c r="N203" i="7" s="1"/>
  <c r="N179" i="7"/>
  <c r="N202" i="7" s="1"/>
  <c r="L94" i="13"/>
  <c r="M67" i="13"/>
  <c r="B13" i="16"/>
  <c r="B41" i="16" s="1"/>
  <c r="B39" i="16"/>
  <c r="C39" i="16" s="1"/>
  <c r="N107" i="12"/>
  <c r="N130" i="12" s="1"/>
  <c r="F13" i="16"/>
  <c r="H118" i="12"/>
  <c r="I95" i="12"/>
  <c r="H114" i="12"/>
  <c r="G7" i="16" s="1"/>
  <c r="H32" i="16"/>
  <c r="G33" i="16"/>
  <c r="K37" i="16"/>
  <c r="N70" i="13"/>
  <c r="N97" i="13" s="1"/>
  <c r="M112" i="12"/>
  <c r="M135" i="12" s="1"/>
  <c r="M164" i="7"/>
  <c r="M187" i="7" s="1"/>
  <c r="K187" i="7"/>
  <c r="L90" i="13"/>
  <c r="N63" i="13"/>
  <c r="N115" i="7"/>
  <c r="N135" i="7" s="1"/>
  <c r="M4" i="16" s="1"/>
  <c r="M5" i="16" s="1"/>
  <c r="K109" i="13"/>
  <c r="L172" i="7"/>
  <c r="L195" i="7" s="1"/>
  <c r="A61" i="12"/>
  <c r="A84" i="12"/>
  <c r="A107" i="12"/>
  <c r="A130" i="12" s="1"/>
  <c r="L106" i="12"/>
  <c r="M106" i="12" s="1"/>
  <c r="L163" i="7"/>
  <c r="K186" i="7"/>
  <c r="N122" i="12"/>
  <c r="N124" i="12"/>
  <c r="K131" i="12"/>
  <c r="L108" i="12"/>
  <c r="M123" i="12"/>
  <c r="N136" i="12"/>
  <c r="L132" i="12"/>
  <c r="M109" i="12"/>
  <c r="L135" i="12"/>
  <c r="L126" i="12"/>
  <c r="N103" i="12"/>
  <c r="N121" i="12"/>
  <c r="K125" i="12"/>
  <c r="L102" i="12"/>
  <c r="M134" i="12"/>
  <c r="N111" i="12"/>
  <c r="M133" i="12"/>
  <c r="N110" i="12"/>
  <c r="N98" i="13"/>
  <c r="O71" i="13"/>
  <c r="O98" i="13" s="1"/>
  <c r="N100" i="13"/>
  <c r="O73" i="13"/>
  <c r="O100" i="13" s="1"/>
  <c r="L92" i="13"/>
  <c r="M65" i="13"/>
  <c r="L79" i="13"/>
  <c r="L82" i="13" s="1"/>
  <c r="L99" i="13"/>
  <c r="M72" i="13"/>
  <c r="M96" i="13"/>
  <c r="N69" i="13"/>
  <c r="N107" i="13"/>
  <c r="O80" i="13"/>
  <c r="O107" i="13" s="1"/>
  <c r="N108" i="13"/>
  <c r="O81" i="13"/>
  <c r="O108" i="13" s="1"/>
  <c r="N95" i="13"/>
  <c r="O68" i="13"/>
  <c r="O95" i="13" s="1"/>
  <c r="Q95" i="13" s="1"/>
  <c r="K82" i="13"/>
  <c r="L104" i="13"/>
  <c r="M77" i="13"/>
  <c r="M86" i="13"/>
  <c r="N59" i="13"/>
  <c r="M85" i="13"/>
  <c r="M61" i="13"/>
  <c r="N58" i="13"/>
  <c r="A174" i="7"/>
  <c r="A197" i="7" s="1"/>
  <c r="A151" i="7"/>
  <c r="A128" i="7"/>
  <c r="A105" i="7"/>
  <c r="A83" i="7"/>
  <c r="A39" i="7"/>
  <c r="A61" i="7" s="1"/>
  <c r="M199" i="7"/>
  <c r="N176" i="7"/>
  <c r="N199" i="7" s="1"/>
  <c r="M189" i="7"/>
  <c r="N166" i="7"/>
  <c r="N189" i="7" s="1"/>
  <c r="M188" i="7"/>
  <c r="N165" i="7"/>
  <c r="N188" i="7" s="1"/>
  <c r="M201" i="7"/>
  <c r="N178" i="7"/>
  <c r="N201" i="7" s="1"/>
  <c r="L191" i="7"/>
  <c r="M168" i="7"/>
  <c r="M194" i="7"/>
  <c r="N171" i="7"/>
  <c r="N194" i="7" s="1"/>
  <c r="K185" i="7"/>
  <c r="L162" i="7"/>
  <c r="N167" i="7"/>
  <c r="N190" i="7" s="1"/>
  <c r="L200" i="7"/>
  <c r="M177" i="7"/>
  <c r="L184" i="7"/>
  <c r="M161" i="7"/>
  <c r="K181" i="7"/>
  <c r="M203" i="7"/>
  <c r="M197" i="7"/>
  <c r="N174" i="7"/>
  <c r="N197" i="7" s="1"/>
  <c r="L36" i="15"/>
  <c r="F30" i="15"/>
  <c r="F33" i="15" s="1"/>
  <c r="G36" i="15"/>
  <c r="G27" i="15"/>
  <c r="J36" i="15"/>
  <c r="E36" i="15"/>
  <c r="N36" i="15"/>
  <c r="K36" i="15"/>
  <c r="M36" i="15"/>
  <c r="F36" i="15"/>
  <c r="C9" i="17" l="1"/>
  <c r="F51" i="17"/>
  <c r="F53" i="17" s="1"/>
  <c r="N51" i="17"/>
  <c r="C51" i="17"/>
  <c r="C53" i="17" s="1"/>
  <c r="E51" i="17"/>
  <c r="E53" i="17" s="1"/>
  <c r="J51" i="17"/>
  <c r="J53" i="17" s="1"/>
  <c r="K51" i="17"/>
  <c r="K53" i="17" s="1"/>
  <c r="H51" i="17"/>
  <c r="H53" i="17" s="1"/>
  <c r="L51" i="17"/>
  <c r="L53" i="17" s="1"/>
  <c r="I51" i="17"/>
  <c r="I53" i="17" s="1"/>
  <c r="M51" i="17"/>
  <c r="M53" i="17" s="1"/>
  <c r="D51" i="17"/>
  <c r="D53" i="17" s="1"/>
  <c r="G51" i="17"/>
  <c r="G53" i="17" s="1"/>
  <c r="C6" i="17"/>
  <c r="J117" i="12"/>
  <c r="L94" i="12"/>
  <c r="J204" i="7"/>
  <c r="M8" i="11" s="1"/>
  <c r="M72" i="18"/>
  <c r="L95" i="18"/>
  <c r="F35" i="16"/>
  <c r="F38" i="16" s="1"/>
  <c r="I10" i="11"/>
  <c r="I12" i="11" s="1"/>
  <c r="H176" i="11"/>
  <c r="H177" i="11"/>
  <c r="H175" i="11"/>
  <c r="M175" i="11"/>
  <c r="M177" i="11"/>
  <c r="M176" i="11"/>
  <c r="N175" i="11"/>
  <c r="N176" i="11"/>
  <c r="N177" i="11"/>
  <c r="G177" i="11"/>
  <c r="G176" i="11"/>
  <c r="G175" i="11"/>
  <c r="F176" i="11"/>
  <c r="F175" i="11"/>
  <c r="F177" i="11"/>
  <c r="L175" i="11"/>
  <c r="L177" i="11"/>
  <c r="L176" i="11"/>
  <c r="I176" i="11"/>
  <c r="I175" i="11"/>
  <c r="I177" i="11"/>
  <c r="P175" i="11"/>
  <c r="P177" i="11"/>
  <c r="P176" i="11"/>
  <c r="Q175" i="11"/>
  <c r="Q177" i="11"/>
  <c r="Q176" i="11"/>
  <c r="O175" i="11"/>
  <c r="O176" i="11"/>
  <c r="O177" i="11"/>
  <c r="J176" i="11"/>
  <c r="J175" i="11"/>
  <c r="J177" i="11"/>
  <c r="M178" i="11"/>
  <c r="I178" i="11"/>
  <c r="H178" i="11"/>
  <c r="K175" i="11"/>
  <c r="K176" i="11"/>
  <c r="K177" i="11"/>
  <c r="N75" i="13"/>
  <c r="N102" i="13" s="1"/>
  <c r="Q98" i="13"/>
  <c r="N101" i="13"/>
  <c r="O74" i="13"/>
  <c r="O101" i="13" s="1"/>
  <c r="Q107" i="13"/>
  <c r="Q100" i="13"/>
  <c r="Q108" i="13"/>
  <c r="O70" i="13"/>
  <c r="O97" i="13" s="1"/>
  <c r="Q97" i="13" s="1"/>
  <c r="N93" i="13"/>
  <c r="O66" i="13"/>
  <c r="O93" i="13" s="1"/>
  <c r="J74" i="18"/>
  <c r="J97" i="18" s="1"/>
  <c r="H137" i="12"/>
  <c r="K96" i="12"/>
  <c r="L96" i="12" s="1"/>
  <c r="K97" i="12"/>
  <c r="J120" i="12"/>
  <c r="H115" i="18"/>
  <c r="J10" i="11" s="1"/>
  <c r="J12" i="11" s="1"/>
  <c r="K73" i="18"/>
  <c r="L73" i="18" s="1"/>
  <c r="L96" i="18" s="1"/>
  <c r="I106" i="18"/>
  <c r="J83" i="18"/>
  <c r="J106" i="18" s="1"/>
  <c r="I92" i="18"/>
  <c r="K82" i="18"/>
  <c r="J76" i="18"/>
  <c r="J77" i="18"/>
  <c r="K77" i="18" s="1"/>
  <c r="K100" i="18" s="1"/>
  <c r="I102" i="18"/>
  <c r="J79" i="18"/>
  <c r="N170" i="7"/>
  <c r="N193" i="7" s="1"/>
  <c r="M193" i="7"/>
  <c r="J103" i="18"/>
  <c r="K78" i="18"/>
  <c r="L78" i="18" s="1"/>
  <c r="I100" i="18"/>
  <c r="L81" i="18"/>
  <c r="K80" i="18"/>
  <c r="M172" i="7"/>
  <c r="N164" i="7"/>
  <c r="N187" i="7" s="1"/>
  <c r="M94" i="13"/>
  <c r="N67" i="13"/>
  <c r="N94" i="13" s="1"/>
  <c r="G10" i="16"/>
  <c r="G13" i="16" s="1"/>
  <c r="D39" i="16"/>
  <c r="C41" i="16"/>
  <c r="N112" i="12"/>
  <c r="N135" i="12" s="1"/>
  <c r="L129" i="12"/>
  <c r="J95" i="12"/>
  <c r="K95" i="12" s="1"/>
  <c r="I114" i="12"/>
  <c r="H7" i="16" s="1"/>
  <c r="H10" i="16" s="1"/>
  <c r="I118" i="12"/>
  <c r="I137" i="12" s="1"/>
  <c r="I32" i="16"/>
  <c r="H33" i="16"/>
  <c r="L37" i="16"/>
  <c r="N90" i="13"/>
  <c r="O63" i="13"/>
  <c r="O90" i="13" s="1"/>
  <c r="L181" i="7"/>
  <c r="K204" i="7"/>
  <c r="N8" i="11" s="1"/>
  <c r="A62" i="12"/>
  <c r="A108" i="12"/>
  <c r="A131" i="12" s="1"/>
  <c r="A85" i="12"/>
  <c r="L186" i="7"/>
  <c r="M163" i="7"/>
  <c r="N133" i="12"/>
  <c r="N134" i="12"/>
  <c r="N126" i="12"/>
  <c r="L125" i="12"/>
  <c r="M102" i="12"/>
  <c r="M129" i="12"/>
  <c r="N106" i="12"/>
  <c r="M132" i="12"/>
  <c r="N109" i="12"/>
  <c r="L131" i="12"/>
  <c r="M108" i="12"/>
  <c r="N85" i="13"/>
  <c r="O58" i="13"/>
  <c r="N96" i="13"/>
  <c r="O69" i="13"/>
  <c r="O96" i="13" s="1"/>
  <c r="M99" i="13"/>
  <c r="N72" i="13"/>
  <c r="L106" i="13"/>
  <c r="L109" i="13" s="1"/>
  <c r="M79" i="13"/>
  <c r="M88" i="13"/>
  <c r="N61" i="13"/>
  <c r="N86" i="13"/>
  <c r="O59" i="13"/>
  <c r="O86" i="13" s="1"/>
  <c r="M104" i="13"/>
  <c r="N77" i="13"/>
  <c r="M92" i="13"/>
  <c r="N65" i="13"/>
  <c r="A175" i="7"/>
  <c r="A198" i="7" s="1"/>
  <c r="A152" i="7"/>
  <c r="A129" i="7"/>
  <c r="A106" i="7"/>
  <c r="A84" i="7"/>
  <c r="A40" i="7"/>
  <c r="A62" i="7" s="1"/>
  <c r="M184" i="7"/>
  <c r="N161" i="7"/>
  <c r="M195" i="7"/>
  <c r="N172" i="7"/>
  <c r="N195" i="7" s="1"/>
  <c r="M200" i="7"/>
  <c r="N177" i="7"/>
  <c r="N200" i="7" s="1"/>
  <c r="L185" i="7"/>
  <c r="M162" i="7"/>
  <c r="M191" i="7"/>
  <c r="N168" i="7"/>
  <c r="N191" i="7" s="1"/>
  <c r="G30" i="15"/>
  <c r="G33" i="15" s="1"/>
  <c r="D9" i="17" l="1"/>
  <c r="C11" i="17"/>
  <c r="O51" i="17"/>
  <c r="N53" i="17"/>
  <c r="O53" i="17" s="1"/>
  <c r="O75" i="13"/>
  <c r="O102" i="13" s="1"/>
  <c r="L117" i="12"/>
  <c r="M94" i="12"/>
  <c r="K74" i="18"/>
  <c r="K97" i="18" s="1"/>
  <c r="M95" i="18"/>
  <c r="N72" i="18"/>
  <c r="N95" i="18" s="1"/>
  <c r="P179" i="11"/>
  <c r="O179" i="11"/>
  <c r="Q179" i="11"/>
  <c r="N179" i="11"/>
  <c r="M179" i="11"/>
  <c r="L179" i="11"/>
  <c r="K179" i="11"/>
  <c r="J179" i="11"/>
  <c r="I179" i="11"/>
  <c r="G35" i="16"/>
  <c r="G38" i="16" s="1"/>
  <c r="G179" i="11"/>
  <c r="H179" i="11"/>
  <c r="Q86" i="13"/>
  <c r="Q102" i="13"/>
  <c r="Q96" i="13"/>
  <c r="Q101" i="13"/>
  <c r="Q93" i="13"/>
  <c r="Q90" i="13"/>
  <c r="M73" i="18"/>
  <c r="M96" i="18" s="1"/>
  <c r="K96" i="18"/>
  <c r="K119" i="12"/>
  <c r="L119" i="12"/>
  <c r="M96" i="12"/>
  <c r="N96" i="12" s="1"/>
  <c r="N119" i="12" s="1"/>
  <c r="K120" i="12"/>
  <c r="L97" i="12"/>
  <c r="L120" i="12" s="1"/>
  <c r="K83" i="18"/>
  <c r="I115" i="18"/>
  <c r="J99" i="18"/>
  <c r="K76" i="18"/>
  <c r="K105" i="18"/>
  <c r="L82" i="18"/>
  <c r="K103" i="18"/>
  <c r="L80" i="18"/>
  <c r="L103" i="18" s="1"/>
  <c r="L104" i="18"/>
  <c r="M81" i="18"/>
  <c r="J102" i="18"/>
  <c r="K79" i="18"/>
  <c r="J100" i="18"/>
  <c r="J92" i="18"/>
  <c r="L101" i="18"/>
  <c r="M78" i="18"/>
  <c r="M101" i="18" s="1"/>
  <c r="K101" i="18"/>
  <c r="L77" i="18"/>
  <c r="L100" i="18" s="1"/>
  <c r="L204" i="7"/>
  <c r="O8" i="11" s="1"/>
  <c r="O67" i="13"/>
  <c r="O94" i="13" s="1"/>
  <c r="Q94" i="13" s="1"/>
  <c r="E39" i="16"/>
  <c r="D41" i="16"/>
  <c r="K118" i="12"/>
  <c r="K114" i="12"/>
  <c r="J7" i="16" s="1"/>
  <c r="J118" i="12"/>
  <c r="J137" i="12" s="1"/>
  <c r="J114" i="12"/>
  <c r="I7" i="16" s="1"/>
  <c r="L95" i="12"/>
  <c r="H13" i="16"/>
  <c r="J32" i="16"/>
  <c r="I33" i="16"/>
  <c r="M37" i="16"/>
  <c r="M186" i="7"/>
  <c r="N163" i="7"/>
  <c r="N186" i="7" s="1"/>
  <c r="A63" i="12"/>
  <c r="A86" i="12"/>
  <c r="A109" i="12"/>
  <c r="A132" i="12" s="1"/>
  <c r="M131" i="12"/>
  <c r="N108" i="12"/>
  <c r="N132" i="12"/>
  <c r="N129" i="12"/>
  <c r="M125" i="12"/>
  <c r="N102" i="12"/>
  <c r="N88" i="13"/>
  <c r="O61" i="13"/>
  <c r="O88" i="13" s="1"/>
  <c r="M106" i="13"/>
  <c r="M109" i="13" s="1"/>
  <c r="N79" i="13"/>
  <c r="N82" i="13" s="1"/>
  <c r="M82" i="13"/>
  <c r="N99" i="13"/>
  <c r="O72" i="13"/>
  <c r="O99" i="13" s="1"/>
  <c r="O85" i="13"/>
  <c r="Q85" i="13" s="1"/>
  <c r="N92" i="13"/>
  <c r="O65" i="13"/>
  <c r="O92" i="13" s="1"/>
  <c r="N104" i="13"/>
  <c r="O77" i="13"/>
  <c r="O104" i="13" s="1"/>
  <c r="A176" i="7"/>
  <c r="A199" i="7" s="1"/>
  <c r="A153" i="7"/>
  <c r="A130" i="7"/>
  <c r="A107" i="7"/>
  <c r="A85" i="7"/>
  <c r="A41" i="7"/>
  <c r="A63" i="7" s="1"/>
  <c r="M185" i="7"/>
  <c r="N162" i="7"/>
  <c r="N185" i="7" s="1"/>
  <c r="N184" i="7"/>
  <c r="M181" i="7"/>
  <c r="H30" i="15"/>
  <c r="C28" i="11" l="1"/>
  <c r="D11" i="17"/>
  <c r="G16" i="17"/>
  <c r="N94" i="12"/>
  <c r="N117" i="12" s="1"/>
  <c r="M117" i="12"/>
  <c r="L74" i="18"/>
  <c r="L97" i="18" s="1"/>
  <c r="O72" i="18"/>
  <c r="O95" i="18" s="1"/>
  <c r="Q92" i="13"/>
  <c r="H35" i="16"/>
  <c r="H38" i="16" s="1"/>
  <c r="Q88" i="13"/>
  <c r="Q104" i="13"/>
  <c r="Q99" i="13"/>
  <c r="N73" i="18"/>
  <c r="N96" i="18" s="1"/>
  <c r="K137" i="12"/>
  <c r="M119" i="12"/>
  <c r="M97" i="12"/>
  <c r="M204" i="7"/>
  <c r="P8" i="11" s="1"/>
  <c r="K106" i="18"/>
  <c r="L83" i="18"/>
  <c r="M80" i="18"/>
  <c r="M103" i="18" s="1"/>
  <c r="L76" i="18"/>
  <c r="L99" i="18" s="1"/>
  <c r="L105" i="18"/>
  <c r="K99" i="18"/>
  <c r="J115" i="18"/>
  <c r="L10" i="11" s="1"/>
  <c r="L12" i="11" s="1"/>
  <c r="M82" i="18"/>
  <c r="M105" i="18" s="1"/>
  <c r="K102" i="18"/>
  <c r="L79" i="18"/>
  <c r="M77" i="18"/>
  <c r="K92" i="18"/>
  <c r="M104" i="18"/>
  <c r="N81" i="18"/>
  <c r="N78" i="18"/>
  <c r="J10" i="16"/>
  <c r="J13" i="16" s="1"/>
  <c r="I10" i="16"/>
  <c r="I13" i="16" s="1"/>
  <c r="F39" i="16"/>
  <c r="E41" i="16"/>
  <c r="L118" i="12"/>
  <c r="L137" i="12" s="1"/>
  <c r="L114" i="12"/>
  <c r="K7" i="16" s="1"/>
  <c r="M95" i="12"/>
  <c r="K32" i="16"/>
  <c r="J33" i="16"/>
  <c r="A64" i="12"/>
  <c r="A87" i="12"/>
  <c r="A110" i="12"/>
  <c r="A133" i="12" s="1"/>
  <c r="N181" i="7"/>
  <c r="N131" i="12"/>
  <c r="N125" i="12"/>
  <c r="N106" i="13"/>
  <c r="N109" i="13" s="1"/>
  <c r="O79" i="13"/>
  <c r="O106" i="13" s="1"/>
  <c r="A177" i="7"/>
  <c r="A200" i="7" s="1"/>
  <c r="A154" i="7"/>
  <c r="A131" i="7"/>
  <c r="A108" i="7"/>
  <c r="A86" i="7"/>
  <c r="A42" i="7"/>
  <c r="A64" i="7" s="1"/>
  <c r="N204" i="7"/>
  <c r="Q8" i="11" s="1"/>
  <c r="H33" i="15"/>
  <c r="I24" i="15"/>
  <c r="M74" i="18" l="1"/>
  <c r="M97" i="18" s="1"/>
  <c r="I35" i="16"/>
  <c r="J35" i="16" s="1"/>
  <c r="J38" i="16" s="1"/>
  <c r="O73" i="18"/>
  <c r="O96" i="18" s="1"/>
  <c r="K115" i="18"/>
  <c r="M10" i="11" s="1"/>
  <c r="M12" i="11" s="1"/>
  <c r="Q106" i="13"/>
  <c r="O109" i="13"/>
  <c r="Q109" i="13" s="1"/>
  <c r="N80" i="18"/>
  <c r="O80" i="18" s="1"/>
  <c r="O103" i="18" s="1"/>
  <c r="N97" i="12"/>
  <c r="N120" i="12" s="1"/>
  <c r="M120" i="12"/>
  <c r="N82" i="18"/>
  <c r="N105" i="18" s="1"/>
  <c r="L106" i="18"/>
  <c r="M83" i="18"/>
  <c r="M76" i="18"/>
  <c r="L92" i="18"/>
  <c r="M100" i="18"/>
  <c r="N77" i="18"/>
  <c r="L102" i="18"/>
  <c r="M79" i="18"/>
  <c r="N101" i="18"/>
  <c r="O78" i="18"/>
  <c r="O101" i="18" s="1"/>
  <c r="N104" i="18"/>
  <c r="O81" i="18"/>
  <c r="O104" i="18" s="1"/>
  <c r="K10" i="16"/>
  <c r="K13" i="16" s="1"/>
  <c r="G39" i="16"/>
  <c r="F41" i="16"/>
  <c r="M118" i="12"/>
  <c r="M137" i="12" s="1"/>
  <c r="N95" i="12"/>
  <c r="M114" i="12"/>
  <c r="L7" i="16" s="1"/>
  <c r="L32" i="16"/>
  <c r="K33" i="16"/>
  <c r="S8" i="11"/>
  <c r="A88" i="12"/>
  <c r="A111" i="12"/>
  <c r="A134" i="12" s="1"/>
  <c r="A65" i="12"/>
  <c r="O82" i="13"/>
  <c r="A178" i="7"/>
  <c r="A201" i="7" s="1"/>
  <c r="A155" i="7"/>
  <c r="A132" i="7"/>
  <c r="A109" i="7"/>
  <c r="A87" i="7"/>
  <c r="A43" i="7"/>
  <c r="A65" i="7" s="1"/>
  <c r="I27" i="15"/>
  <c r="I30" i="15"/>
  <c r="N74" i="18" l="1"/>
  <c r="N97" i="18" s="1"/>
  <c r="K35" i="16"/>
  <c r="K38" i="16" s="1"/>
  <c r="I38" i="16"/>
  <c r="N103" i="18"/>
  <c r="L115" i="18"/>
  <c r="N10" i="11" s="1"/>
  <c r="N12" i="11" s="1"/>
  <c r="K10" i="11"/>
  <c r="K12" i="11" s="1"/>
  <c r="M92" i="18"/>
  <c r="O82" i="18"/>
  <c r="O105" i="18" s="1"/>
  <c r="M106" i="18"/>
  <c r="N83" i="18"/>
  <c r="M99" i="18"/>
  <c r="N76" i="18"/>
  <c r="N99" i="18" s="1"/>
  <c r="N100" i="18"/>
  <c r="O77" i="18"/>
  <c r="O100" i="18" s="1"/>
  <c r="M102" i="18"/>
  <c r="N79" i="18"/>
  <c r="L10" i="16"/>
  <c r="L13" i="16" s="1"/>
  <c r="H39" i="16"/>
  <c r="G41" i="16"/>
  <c r="N118" i="12"/>
  <c r="N137" i="12" s="1"/>
  <c r="N114" i="12"/>
  <c r="M7" i="16" s="1"/>
  <c r="M32" i="16"/>
  <c r="M33" i="16" s="1"/>
  <c r="L33" i="16"/>
  <c r="A66" i="12"/>
  <c r="A89" i="12"/>
  <c r="A112" i="12"/>
  <c r="A135" i="12" s="1"/>
  <c r="A156" i="7"/>
  <c r="A133" i="7"/>
  <c r="A110" i="7"/>
  <c r="A88" i="7"/>
  <c r="A44" i="7"/>
  <c r="A66" i="7" s="1"/>
  <c r="A179" i="7"/>
  <c r="A202" i="7" s="1"/>
  <c r="I33" i="15"/>
  <c r="J30" i="15"/>
  <c r="L35" i="16" l="1"/>
  <c r="L38" i="16" s="1"/>
  <c r="O74" i="18"/>
  <c r="O97" i="18" s="1"/>
  <c r="N106" i="18"/>
  <c r="O83" i="18"/>
  <c r="O106" i="18" s="1"/>
  <c r="M115" i="18"/>
  <c r="O76" i="18"/>
  <c r="O99" i="18" s="1"/>
  <c r="N102" i="18"/>
  <c r="O79" i="18"/>
  <c r="O102" i="18" s="1"/>
  <c r="N92" i="18"/>
  <c r="M10" i="16"/>
  <c r="M13" i="16" s="1"/>
  <c r="C26" i="11" s="1"/>
  <c r="I39" i="16"/>
  <c r="H41" i="16"/>
  <c r="A67" i="12"/>
  <c r="A90" i="12"/>
  <c r="A113" i="12"/>
  <c r="A136" i="12" s="1"/>
  <c r="A180" i="7"/>
  <c r="A203" i="7" s="1"/>
  <c r="A157" i="7"/>
  <c r="A134" i="7"/>
  <c r="A111" i="7"/>
  <c r="A89" i="7"/>
  <c r="A45" i="7"/>
  <c r="A67" i="7" s="1"/>
  <c r="J33" i="15"/>
  <c r="K30" i="15"/>
  <c r="M35" i="16" l="1"/>
  <c r="M38" i="16" s="1"/>
  <c r="N115" i="18"/>
  <c r="O92" i="18"/>
  <c r="O115" i="18"/>
  <c r="J39" i="16"/>
  <c r="I41" i="16"/>
  <c r="L30" i="15"/>
  <c r="M24" i="15" s="1"/>
  <c r="M27" i="15" s="1"/>
  <c r="O10" i="11" s="1"/>
  <c r="K33" i="15"/>
  <c r="K39" i="16" l="1"/>
  <c r="J41" i="16"/>
  <c r="O12" i="11"/>
  <c r="L33" i="15"/>
  <c r="M30" i="15"/>
  <c r="L39" i="16" l="1"/>
  <c r="K41" i="16"/>
  <c r="N24" i="15"/>
  <c r="M33" i="15"/>
  <c r="M39" i="16" l="1"/>
  <c r="M41" i="16" s="1"/>
  <c r="L41" i="16"/>
  <c r="N27" i="15"/>
  <c r="P10" i="11" s="1"/>
  <c r="N30" i="15"/>
  <c r="O24" i="15" s="1"/>
  <c r="O27" i="15" s="1"/>
  <c r="Q10" i="11" l="1"/>
  <c r="Q12" i="11" s="1"/>
  <c r="P12" i="11"/>
  <c r="N33" i="15"/>
  <c r="O30" i="15"/>
  <c r="S10" i="11" l="1"/>
  <c r="S12" i="11"/>
  <c r="O33" i="15"/>
  <c r="I2" i="9" l="1"/>
  <c r="I3" i="9" l="1"/>
  <c r="I4" i="9" s="1"/>
  <c r="I5" i="9" s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J15" i="15" l="1"/>
  <c r="K15" i="15"/>
  <c r="L15" i="15"/>
  <c r="M15" i="15"/>
  <c r="N15" i="15"/>
  <c r="O15" i="15"/>
  <c r="E15" i="15"/>
  <c r="F15" i="15"/>
  <c r="G15" i="15"/>
  <c r="H15" i="15"/>
  <c r="I15" i="15"/>
  <c r="G29" i="15" l="1"/>
  <c r="G32" i="15" s="1"/>
  <c r="G23" i="15"/>
  <c r="G35" i="15"/>
  <c r="J35" i="15"/>
  <c r="J29" i="15"/>
  <c r="J32" i="15" s="1"/>
  <c r="J23" i="15"/>
  <c r="I35" i="15"/>
  <c r="I23" i="15"/>
  <c r="I29" i="15"/>
  <c r="I32" i="15" s="1"/>
  <c r="E35" i="15"/>
  <c r="E29" i="15"/>
  <c r="E32" i="15" s="1"/>
  <c r="E23" i="15"/>
  <c r="L35" i="15"/>
  <c r="L29" i="15"/>
  <c r="L32" i="15" s="1"/>
  <c r="L23" i="15"/>
  <c r="H35" i="15"/>
  <c r="H29" i="15"/>
  <c r="H32" i="15" s="1"/>
  <c r="H23" i="15"/>
  <c r="O35" i="15"/>
  <c r="O29" i="15"/>
  <c r="O32" i="15" s="1"/>
  <c r="O23" i="15"/>
  <c r="K23" i="15"/>
  <c r="K35" i="15"/>
  <c r="K29" i="15"/>
  <c r="K32" i="15" s="1"/>
  <c r="N23" i="15"/>
  <c r="N35" i="15"/>
  <c r="N29" i="15"/>
  <c r="N32" i="15" s="1"/>
  <c r="F23" i="15"/>
  <c r="F29" i="15"/>
  <c r="F32" i="15" s="1"/>
  <c r="F35" i="15"/>
  <c r="M23" i="15"/>
  <c r="M35" i="15"/>
  <c r="M29" i="15"/>
  <c r="M32" i="15" s="1"/>
  <c r="D15" i="15" l="1"/>
  <c r="D23" i="15" l="1"/>
  <c r="D35" i="15"/>
  <c r="D29" i="15"/>
  <c r="D32" i="15" s="1"/>
  <c r="F17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Dott. Roberto Di Donato</author>
  </authors>
  <commentList>
    <comment ref="A3" authorId="0" shapeId="0" xr:uid="{71E6DF1D-ADA7-4DF9-AE2E-D7B2A0140E1E}">
      <text>
        <r>
          <rPr>
            <b/>
            <sz val="9"/>
            <color indexed="81"/>
            <rFont val="Tahoma"/>
            <family val="2"/>
          </rPr>
          <t xml:space="preserve">Suggerimento:
</t>
        </r>
        <r>
          <rPr>
            <sz val="9"/>
            <color indexed="81"/>
            <rFont val="Tahoma"/>
            <family val="2"/>
          </rPr>
          <t xml:space="preserve">Indicare il valore di prezzo unitario di un determinato prodotto/servizio.
</t>
        </r>
      </text>
    </comment>
    <comment ref="A25" authorId="0" shapeId="0" xr:uid="{AA96F4A0-40A3-4C6B-B7B3-1984C835A190}">
      <text>
        <r>
          <rPr>
            <b/>
            <sz val="9"/>
            <color indexed="81"/>
            <rFont val="Tahoma"/>
            <charset val="1"/>
          </rPr>
          <t xml:space="preserve">Suggerimento:
</t>
        </r>
        <r>
          <rPr>
            <sz val="9"/>
            <color indexed="81"/>
            <rFont val="Tahoma"/>
            <family val="2"/>
          </rPr>
          <t>Indicare il numero di quantità vendute.</t>
        </r>
      </text>
    </comment>
    <comment ref="B47" authorId="0" shapeId="0" xr:uid="{03688B8F-35BA-4505-B26F-CF006FF1EED4}">
      <text>
        <r>
          <rPr>
            <b/>
            <sz val="9"/>
            <color indexed="81"/>
            <rFont val="Tahoma"/>
            <charset val="1"/>
          </rPr>
          <t>Suggerimento:</t>
        </r>
        <r>
          <rPr>
            <sz val="9"/>
            <color indexed="81"/>
            <rFont val="Tahoma"/>
            <charset val="1"/>
          </rPr>
          <t xml:space="preserve">
Indicare il numero di giorni di giacenza media in magazzino di un determinato prodotto, al fine di calcolarne le rimanenze. Nel caso di servizi, lasciare il valore "0".</t>
        </r>
      </text>
    </comment>
    <comment ref="A69" authorId="0" shapeId="0" xr:uid="{725ED9EB-B0E5-482B-9EFF-013777A62F64}">
      <text>
        <r>
          <rPr>
            <b/>
            <sz val="9"/>
            <color indexed="81"/>
            <rFont val="Tahoma"/>
            <family val="2"/>
          </rPr>
          <t xml:space="preserve">Suggerimento:
</t>
        </r>
        <r>
          <rPr>
            <sz val="9"/>
            <color indexed="81"/>
            <rFont val="Tahoma"/>
            <family val="2"/>
          </rPr>
          <t xml:space="preserve">Indica il numero di servizi erogati e/o quantità di prodotti realizzati. </t>
        </r>
      </text>
    </comment>
    <comment ref="B137" authorId="0" shapeId="0" xr:uid="{5D09F3ED-535B-43CB-BF10-16DC0084AE00}">
      <text>
        <r>
          <rPr>
            <b/>
            <sz val="9"/>
            <color indexed="81"/>
            <rFont val="Tahoma"/>
            <family val="2"/>
          </rPr>
          <t xml:space="preserve">Suggerimento:
</t>
        </r>
        <r>
          <rPr>
            <sz val="9"/>
            <color indexed="81"/>
            <rFont val="Tahoma"/>
            <family val="2"/>
          </rPr>
          <t xml:space="preserve">Inserisci l'aliquota IVA media applicata a questa prestazione/vendita.
</t>
        </r>
      </text>
    </comment>
    <comment ref="B160" authorId="0" shapeId="0" xr:uid="{A96E3AB6-7A78-4CE4-9A63-B4A5C07A6DD4}">
      <text>
        <r>
          <rPr>
            <b/>
            <sz val="9"/>
            <color indexed="81"/>
            <rFont val="Tahoma"/>
            <family val="2"/>
          </rPr>
          <t>Suggerimento:</t>
        </r>
        <r>
          <rPr>
            <sz val="9"/>
            <color indexed="81"/>
            <rFont val="Tahoma"/>
            <family val="2"/>
          </rPr>
          <t xml:space="preserve">
Indicare la media di giorni di incasso per ogni determinato servizio/prodotto venduto.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Dott. Roberto Di Donato</author>
  </authors>
  <commentList>
    <comment ref="A4" authorId="0" shapeId="0" xr:uid="{CC280A3E-3F98-4D75-9D69-BD7CF3F6331C}">
      <text>
        <r>
          <rPr>
            <b/>
            <sz val="9"/>
            <color indexed="81"/>
            <rFont val="Tahoma"/>
            <family val="2"/>
          </rPr>
          <t xml:space="preserve">Suggerimento:
</t>
        </r>
        <r>
          <rPr>
            <sz val="9"/>
            <color indexed="81"/>
            <rFont val="Tahoma"/>
            <family val="2"/>
          </rPr>
          <t xml:space="preserve">Inserisci, se presenti, il tipo di materia prima o merce da rivendere
</t>
        </r>
      </text>
    </comment>
    <comment ref="C4" authorId="0" shapeId="0" xr:uid="{2387721B-1535-4C72-AD47-33D9751F4A44}">
      <text>
        <r>
          <rPr>
            <b/>
            <sz val="9"/>
            <color indexed="81"/>
            <rFont val="Tahoma"/>
            <family val="2"/>
          </rPr>
          <t>Suggerimento:</t>
        </r>
        <r>
          <rPr>
            <sz val="9"/>
            <color indexed="81"/>
            <rFont val="Tahoma"/>
            <family val="2"/>
          </rPr>
          <t xml:space="preserve">
Inserisci, invece, in queste riche il costo medio unitario per ogni materia prima o merce acquistata.</t>
        </r>
      </text>
    </comment>
    <comment ref="A25" authorId="0" shapeId="0" xr:uid="{0CCC648D-614A-41D0-AF5B-94284F6CD1E5}">
      <text>
        <r>
          <rPr>
            <b/>
            <sz val="9"/>
            <color indexed="81"/>
            <rFont val="Tahoma"/>
            <family val="2"/>
          </rPr>
          <t>Suggerimento</t>
        </r>
        <r>
          <rPr>
            <sz val="9"/>
            <color indexed="81"/>
            <rFont val="Tahoma"/>
            <family val="2"/>
          </rPr>
          <t xml:space="preserve">
Indica la quantità effettiva, se presenti, di materie prime e merci acquistate.</t>
        </r>
      </text>
    </comment>
    <comment ref="B70" authorId="0" shapeId="0" xr:uid="{11B44EB3-9364-4EBC-AD82-5923209ACF25}">
      <text>
        <r>
          <rPr>
            <b/>
            <sz val="9"/>
            <color indexed="81"/>
            <rFont val="Tahoma"/>
            <family val="2"/>
          </rPr>
          <t>Suggerimento:</t>
        </r>
        <r>
          <rPr>
            <sz val="9"/>
            <color indexed="81"/>
            <rFont val="Tahoma"/>
            <family val="2"/>
          </rPr>
          <t xml:space="preserve">
Indica l'aliquota iva media che paghi per ogni merce o materia prima acquistata.</t>
        </r>
      </text>
    </comment>
    <comment ref="B93" authorId="0" shapeId="0" xr:uid="{34215863-4272-4B7A-A353-361BDC1213C9}">
      <text>
        <r>
          <rPr>
            <b/>
            <sz val="9"/>
            <color indexed="81"/>
            <rFont val="Tahoma"/>
            <family val="2"/>
          </rPr>
          <t>Suggerimento:</t>
        </r>
        <r>
          <rPr>
            <sz val="9"/>
            <color indexed="81"/>
            <rFont val="Tahoma"/>
            <family val="2"/>
          </rPr>
          <t xml:space="preserve">
Indica la dilazione media che ti viene concessa dai fornitori per ogni categoria di merce o materia prima che acquisti (si intende il numero di giorni di dilazione concessa per il pagamento). Generalmente a 30, 60 o 90 giorni.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Dott. Roberto Di Donato</author>
  </authors>
  <commentList>
    <comment ref="B3" authorId="0" shapeId="0" xr:uid="{1593C028-61E5-4961-A9C3-DC1747A0B3C4}">
      <text>
        <r>
          <rPr>
            <b/>
            <sz val="9"/>
            <color indexed="81"/>
            <rFont val="Tahoma"/>
            <family val="2"/>
          </rPr>
          <t>Suggerimento:</t>
        </r>
        <r>
          <rPr>
            <sz val="9"/>
            <color indexed="81"/>
            <rFont val="Tahoma"/>
            <family val="2"/>
          </rPr>
          <t xml:space="preserve">
Aggiungere eventuali altri costi variabili proporzionali alla produzione o ai ricavi, diversi da materie prime, merci da rivendere e semilavorati.</t>
        </r>
      </text>
    </comment>
    <comment ref="D4" authorId="0" shapeId="0" xr:uid="{AC9D8182-8571-4AE9-8CEE-81FA8B1602B8}">
      <text>
        <r>
          <rPr>
            <b/>
            <sz val="9"/>
            <color indexed="81"/>
            <rFont val="Tahoma"/>
            <family val="2"/>
          </rPr>
          <t>Suggerimento:</t>
        </r>
        <r>
          <rPr>
            <sz val="9"/>
            <color indexed="81"/>
            <rFont val="Tahoma"/>
            <family val="2"/>
          </rPr>
          <t xml:space="preserve">
Indicare in queste celle la percentuale media di incidenza di questo costo sul fatturato</t>
        </r>
      </text>
    </comment>
    <comment ref="C48" authorId="0" shapeId="0" xr:uid="{779EFBF0-A5D5-4C43-9415-DABF4DE90B7F}">
      <text>
        <r>
          <rPr>
            <b/>
            <sz val="9"/>
            <color indexed="81"/>
            <rFont val="Tahoma"/>
            <family val="2"/>
          </rPr>
          <t>Suggerimento:</t>
        </r>
        <r>
          <rPr>
            <sz val="9"/>
            <color indexed="81"/>
            <rFont val="Tahoma"/>
            <family val="2"/>
          </rPr>
          <t xml:space="preserve">
Indicare l'aliquota iva media applicata su ogni genere di costo.</t>
        </r>
      </text>
    </comment>
    <comment ref="C71" authorId="0" shapeId="0" xr:uid="{570D8C6B-F128-4F85-9F8A-8FD0DB9EEE94}">
      <text>
        <r>
          <rPr>
            <b/>
            <sz val="9"/>
            <color indexed="81"/>
            <rFont val="Tahoma"/>
            <family val="2"/>
          </rPr>
          <t>Suggerimento:</t>
        </r>
        <r>
          <rPr>
            <sz val="9"/>
            <color indexed="81"/>
            <rFont val="Tahoma"/>
            <family val="2"/>
          </rPr>
          <t xml:space="preserve">
Indicare la dilazione media concessa per ogni costo.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<sst xmlns="http://schemas.openxmlformats.org/spreadsheetml/2006/main" count="254" uniqueCount="204">
  <si>
    <t>celle input</t>
  </si>
  <si>
    <t>gg giacenza media</t>
  </si>
  <si>
    <t xml:space="preserve">Fatturato </t>
  </si>
  <si>
    <t>TOTALE</t>
  </si>
  <si>
    <t>Aliquota Iva</t>
  </si>
  <si>
    <t>gg dilazione</t>
  </si>
  <si>
    <t>Incassi</t>
  </si>
  <si>
    <t>Variazione Rimanenze</t>
  </si>
  <si>
    <t>Variazione Debito Iva</t>
  </si>
  <si>
    <t>Variazione Crediti Commerciali</t>
  </si>
  <si>
    <t>Acquisti</t>
  </si>
  <si>
    <t>Debito Iva</t>
  </si>
  <si>
    <t>Pagamenti</t>
  </si>
  <si>
    <t>Variazione Debiti Commerciali</t>
  </si>
  <si>
    <t>Costo Mensile</t>
  </si>
  <si>
    <t>Credito Iva</t>
  </si>
  <si>
    <t>INPS (in % retr.ne lorda media)</t>
  </si>
  <si>
    <t>INAIL (in % retr.ne lorda media)</t>
  </si>
  <si>
    <t>TFR/Fondo  (in % retr.ne lorda media)</t>
  </si>
  <si>
    <t>Numero mensilita</t>
  </si>
  <si>
    <t>giugno</t>
  </si>
  <si>
    <t>dicembre</t>
  </si>
  <si>
    <t>Incremento annuo stipendi</t>
  </si>
  <si>
    <t>Organico</t>
  </si>
  <si>
    <t xml:space="preserve">Numero Dipendenti </t>
  </si>
  <si>
    <t>Conto Economico</t>
  </si>
  <si>
    <t>Costo Manodopera</t>
  </si>
  <si>
    <t>Retribuzione</t>
  </si>
  <si>
    <t>INPS</t>
  </si>
  <si>
    <t>INAIL</t>
  </si>
  <si>
    <t>TFR</t>
  </si>
  <si>
    <t>Totale</t>
  </si>
  <si>
    <t>gennaio</t>
  </si>
  <si>
    <t>febbraio</t>
  </si>
  <si>
    <t>marzo</t>
  </si>
  <si>
    <t>aprile</t>
  </si>
  <si>
    <t>maggio</t>
  </si>
  <si>
    <t>luglio</t>
  </si>
  <si>
    <t>agosto</t>
  </si>
  <si>
    <t>settembre</t>
  </si>
  <si>
    <t>ottobre</t>
  </si>
  <si>
    <t>novembre</t>
  </si>
  <si>
    <t>Uscite Manodopera</t>
  </si>
  <si>
    <t>Stato Patrimoniale</t>
  </si>
  <si>
    <t>Debito v/Dipendenti</t>
  </si>
  <si>
    <t>Variazione Debito Dipendenti</t>
  </si>
  <si>
    <t>Variazione Debito Erario Dipendenti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</si>
  <si>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</si>
  <si>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</si>
  <si>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</si>
  <si>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</si>
  <si>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</si>
  <si>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</si>
  <si>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</si>
  <si>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</si>
  <si>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</si>
  <si>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</si>
  <si>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</si>
  <si>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</si>
  <si>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</si>
  <si>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</si>
  <si>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</si>
  <si>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</si>
  <si>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</si>
  <si>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</si>
  <si>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</si>
  <si>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</si>
  <si>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</si>
  <si>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</si>
  <si>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</si>
  <si>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</si>
  <si>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</si>
  <si>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</si>
  <si>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</si>
  <si>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</si>
  <si>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</si>
  <si>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</si>
  <si>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</si>
  <si>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</si>
  <si>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</si>
  <si>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</si>
  <si>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</si>
  <si>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</si>
  <si>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RICAVI NETTI DI ESERCIZIO</t>
  </si>
  <si>
    <t>PRODOTTO DI ESERCIZIO</t>
  </si>
  <si>
    <t>Acquisti netti</t>
  </si>
  <si>
    <t>Variaz. mat. prime, mater. e merci</t>
  </si>
  <si>
    <t>Spese per prestazioni di servizi</t>
  </si>
  <si>
    <t>VALORE AGGIUNTO</t>
  </si>
  <si>
    <t>Salari e stipendi, oneri sociali, altri costi</t>
  </si>
  <si>
    <t>Accantonamento fondo indennità</t>
  </si>
  <si>
    <t>MARGINE OPERATIVO LORDO</t>
  </si>
  <si>
    <t>Variazione rimanenze</t>
  </si>
  <si>
    <t>Retribuzione lorda media mensile</t>
  </si>
  <si>
    <t>Fatturato</t>
  </si>
  <si>
    <t>componenti:</t>
  </si>
  <si>
    <t>Costi fissi</t>
  </si>
  <si>
    <t>Costi variabili</t>
  </si>
  <si>
    <t>COSTI TOTALI</t>
  </si>
  <si>
    <t>% su VdP</t>
  </si>
  <si>
    <t>Fatturato di break even</t>
  </si>
  <si>
    <t>MARGINE DI SICUREZZA:</t>
  </si>
  <si>
    <t>indica la misura della contrazione del VdP che l'impresa può sopportare senza incorrere in una perdita</t>
  </si>
  <si>
    <t>(Fatturato effettivo - fatturato di equilibrio)</t>
  </si>
  <si>
    <t>=</t>
  </si>
  <si>
    <t>Fatturato effettivo</t>
  </si>
  <si>
    <t>FATTURATO</t>
  </si>
  <si>
    <t>COSTI FISSI</t>
  </si>
  <si>
    <t>COSTI VARIABILI</t>
  </si>
  <si>
    <t>Esercizio</t>
  </si>
  <si>
    <t>Valore della produzione (VdP)</t>
  </si>
  <si>
    <t>Nei costi variabili si imputa la somma dei costi variabili mensili</t>
  </si>
  <si>
    <t>Nei costi fissi si imputa la somma dei costi fissi mensili + costi del personale + accantonamento TFR</t>
  </si>
  <si>
    <t>CRUSCOTTO</t>
  </si>
  <si>
    <t>SEZIONE INPUT</t>
  </si>
  <si>
    <t>Break Even Point</t>
  </si>
  <si>
    <t>www.didonatosoluzioni.com</t>
  </si>
  <si>
    <t>Quantità vendute (Q)</t>
  </si>
  <si>
    <t xml:space="preserve">Pagamenti </t>
  </si>
  <si>
    <t xml:space="preserve"> </t>
  </si>
  <si>
    <t>NB: Dove si intersecano le linee di Fatturato e Costi totali, abbiamo il punto di pareggio.</t>
  </si>
  <si>
    <t>MOL NETTO MENSILE</t>
  </si>
  <si>
    <t>MOL PROGRESSIVO</t>
  </si>
  <si>
    <t>Consulenze tecniche e commerciali</t>
  </si>
  <si>
    <t>Consulenze amministrative</t>
  </si>
  <si>
    <t>Manutenzioni</t>
  </si>
  <si>
    <t>Spese postali e telefoniche</t>
  </si>
  <si>
    <t>Assicurazioni</t>
  </si>
  <si>
    <t>Spese per organi sociali</t>
  </si>
  <si>
    <t>Spese generali</t>
  </si>
  <si>
    <t>Altri servizi di struttura</t>
  </si>
  <si>
    <t>Altri materiali non proporzionali alla produzione</t>
  </si>
  <si>
    <t>Canoni di locazione e di noleggio</t>
  </si>
  <si>
    <t>Altri costi per godimento beni di terzi</t>
  </si>
  <si>
    <t>Accantonamento per rischi</t>
  </si>
  <si>
    <t>Altri accantonamenti</t>
  </si>
  <si>
    <t>Altri costi di gestione tipica</t>
  </si>
  <si>
    <t>Attività di ricerca e sviluppo</t>
  </si>
  <si>
    <t>Marketing e pubblicità</t>
  </si>
  <si>
    <t>Altri servizi discrezionali</t>
  </si>
  <si>
    <t>Bdg Ricavi</t>
  </si>
  <si>
    <t>Bdg Costi Variabili</t>
  </si>
  <si>
    <t>Bdg Costi Fissi</t>
  </si>
  <si>
    <t>Qt Acquistate</t>
  </si>
  <si>
    <t>Provvigioni</t>
  </si>
  <si>
    <t>Servizi proporzionali ai ricavi</t>
  </si>
  <si>
    <t>Royalties</t>
  </si>
  <si>
    <t>Sval. crediti e disponibilità</t>
  </si>
  <si>
    <t>Combustibili proporzionali alla produzione</t>
  </si>
  <si>
    <t>Imballaggi</t>
  </si>
  <si>
    <t>Materiali proporzionali alla produzione</t>
  </si>
  <si>
    <t>Lavorazioni esterne</t>
  </si>
  <si>
    <t>Trasporti su acquisti</t>
  </si>
  <si>
    <t>Energia e forza motrice di produzione</t>
  </si>
  <si>
    <t>Consulenze e servizi di terzi</t>
  </si>
  <si>
    <t>Costi god. beni di terzi di produzione</t>
  </si>
  <si>
    <t>Incidenza costi variabili</t>
  </si>
  <si>
    <t>Costi variabili in proporzione al fatturato</t>
  </si>
  <si>
    <t xml:space="preserve">     NOME SOCIETÀ</t>
  </si>
  <si>
    <t xml:space="preserve">  BUDGET MENSILE</t>
  </si>
  <si>
    <t>Collegamenti diretti</t>
  </si>
  <si>
    <t xml:space="preserve">  Step 1</t>
  </si>
  <si>
    <t xml:space="preserve">  Step 2</t>
  </si>
  <si>
    <t xml:space="preserve">  Step 3</t>
  </si>
  <si>
    <t xml:space="preserve">  Step 4</t>
  </si>
  <si>
    <t xml:space="preserve">  Step 5</t>
  </si>
  <si>
    <t xml:space="preserve">  Output 1</t>
  </si>
  <si>
    <t xml:space="preserve">  Output 2</t>
  </si>
  <si>
    <t>Bdg Mp</t>
  </si>
  <si>
    <t>Bdg Costi MDO</t>
  </si>
  <si>
    <t>MOL</t>
  </si>
  <si>
    <t>ANNO</t>
  </si>
  <si>
    <t>Prenota una consulenza gratuita e ottieni maggiori strumenti per avere il pieno controllo del tuo business e portare al successo la tua attività:</t>
  </si>
  <si>
    <t>https://calendly.com/studio-didonato/call</t>
  </si>
  <si>
    <t xml:space="preserve">   RICAVI</t>
  </si>
  <si>
    <t xml:space="preserve">   MOL</t>
  </si>
  <si>
    <t xml:space="preserve">   BEP</t>
  </si>
  <si>
    <t>ANDAMENTO FINANZIARIO</t>
  </si>
  <si>
    <t xml:space="preserve">   Incassi</t>
  </si>
  <si>
    <t xml:space="preserve">   Pagamenti</t>
  </si>
  <si>
    <t xml:space="preserve">   Cash flow</t>
  </si>
  <si>
    <t>Mp</t>
  </si>
  <si>
    <t>Var</t>
  </si>
  <si>
    <t>Fissi</t>
  </si>
  <si>
    <t>Pers</t>
  </si>
  <si>
    <t>Costi CE</t>
  </si>
  <si>
    <t>Totale costi CE</t>
  </si>
  <si>
    <t>Giacenza media</t>
  </si>
  <si>
    <t>Quantità prodotte</t>
  </si>
  <si>
    <t>Rimanenze Finali</t>
  </si>
  <si>
    <t>Dilazione incassi</t>
  </si>
  <si>
    <t>Costo unitario per materie prime e merci</t>
  </si>
  <si>
    <t>Dilazione media</t>
  </si>
  <si>
    <t>Altri costi variabili in proporzione ai ricavi</t>
  </si>
  <si>
    <t>Altri costi variabili in proporzione alla produzione</t>
  </si>
  <si>
    <t>Vendita birra artigianale al dettaglio (in loco)</t>
  </si>
  <si>
    <t>Vendita birra artigianale al dettaglio (asporto)</t>
  </si>
  <si>
    <t>Vendita cibi (panini, sneck e piatti)</t>
  </si>
  <si>
    <t>Eventi speciali (degustazioni, musica live)</t>
  </si>
  <si>
    <t>Prezzo medio unitario (P)</t>
  </si>
  <si>
    <t>Materie prime (malto, luppolo, lievito, ingredienti cibo)</t>
  </si>
  <si>
    <t>Materiali di consumo (bicchieri, tovaglioli, imballaggi)</t>
  </si>
  <si>
    <t>Formazione del personale</t>
  </si>
  <si>
    <t>Canoni di 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</si>
</sst>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"/>
    <numFmt numFmtId="165" formatCode="&quot;€&quot;\ #,##0.00"/>
    <numFmt numFmtId="166" formatCode="[$-410]mmm\-yy;@"/>
    <numFmt numFmtId="167" formatCode="#,##0\ &quot;€&quot;"/>
    <numFmt numFmtId="168" formatCode="0.0%"/>
    <numFmt numFmtId="169" formatCode="_-* #,##0_-;\-* #,##0_-;_-* \-_-;_-@_-"/>
    <numFmt numFmtId="170" formatCode="dd/mm/yy;@"/>
    <numFmt numFmtId="171" formatCode="_-* #,##0\ &quot;€&quot;_-;\-* #,##0\ &quot;€&quot;_-;_-* &quot;-&quot;??\ &quot;€&quot;_-;_-@_-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entury Gothic"/>
      <family val="2"/>
    </font>
    <font>
      <sz val="30"/>
      <color theme="0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b/>
      <u/>
      <sz val="12"/>
      <color theme="1"/>
      <name val="Century Gothic"/>
      <family val="2"/>
    </font>
    <font>
      <u/>
      <sz val="12"/>
      <color theme="10"/>
      <name val="Century Gothic"/>
      <family val="2"/>
    </font>
    <font>
      <u/>
      <sz val="11"/>
      <color theme="1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3"/>
      <name val="Century Gothic"/>
      <family val="2"/>
    </font>
    <font>
      <b/>
      <sz val="10"/>
      <color theme="3"/>
      <name val="Century Gothic"/>
      <family val="2"/>
    </font>
    <font>
      <sz val="10"/>
      <color theme="3"/>
      <name val="Century Gothic"/>
      <family val="2"/>
    </font>
    <font>
      <sz val="11"/>
      <color theme="3"/>
      <name val="Century Gothic"/>
      <family val="2"/>
    </font>
    <font>
      <sz val="12"/>
      <color theme="3"/>
      <name val="Century Gothic"/>
      <family val="2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i/>
      <sz val="11"/>
      <color theme="1"/>
      <name val="Century Gothic"/>
      <family val="2"/>
    </font>
    <font>
      <i/>
      <sz val="10"/>
      <color theme="1"/>
      <name val="Century Gothic"/>
      <family val="2"/>
    </font>
    <font>
      <b/>
      <i/>
      <sz val="11"/>
      <color theme="1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b/>
      <sz val="11"/>
      <color indexed="9"/>
      <name val="Century Gothic"/>
      <family val="2"/>
    </font>
    <font>
      <sz val="11"/>
      <color theme="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dashed">
        <color auto="1"/>
      </right>
      <top style="thin">
        <color indexed="64"/>
      </top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69" fontId="6" fillId="0" borderId="0" applyFill="0" applyBorder="0" applyAlignment="0" applyProtection="0"/>
  </cellStyleXfs>
  <cellXfs count="488">
    <xf numFmtId="0" fontId="0" fillId="0" borderId="0" xfId="0"/>
    <xf numFmtId="17" fontId="1" fillId="0" borderId="0" xfId="0" applyNumberFormat="1" applyFont="1" applyAlignment="1">
      <alignment horizontal="center"/>
    </xf>
    <xf numFmtId="0" fontId="0" fillId="4" borderId="0" xfId="0" applyFill="1"/>
    <xf numFmtId="0" fontId="0" fillId="5" borderId="0" xfId="0" applyFill="1"/>
    <xf numFmtId="0" fontId="4" fillId="3" borderId="0" xfId="0" applyFont="1" applyFill="1"/>
    <xf numFmtId="14" fontId="0" fillId="0" borderId="0" xfId="0" applyNumberFormat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16" fillId="2" borderId="0" xfId="0" applyFont="1" applyFill="1"/>
    <xf numFmtId="165" fontId="17" fillId="1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165" fontId="11" fillId="13" borderId="4" xfId="0" applyNumberFormat="1" applyFont="1" applyFill="1" applyBorder="1" applyAlignment="1">
      <alignment horizontal="center" vertical="center"/>
    </xf>
    <xf numFmtId="167" fontId="16" fillId="2" borderId="0" xfId="4" applyNumberFormat="1" applyFont="1" applyFill="1" applyBorder="1" applyAlignment="1">
      <alignment horizontal="center" vertical="center"/>
    </xf>
    <xf numFmtId="167" fontId="15" fillId="10" borderId="0" xfId="4" applyNumberFormat="1" applyFont="1" applyFill="1" applyBorder="1" applyAlignment="1">
      <alignment horizontal="center" vertical="center"/>
    </xf>
    <xf numFmtId="167" fontId="15" fillId="10" borderId="3" xfId="4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1" fontId="10" fillId="2" borderId="0" xfId="0" applyNumberFormat="1" applyFont="1" applyFill="1" applyAlignment="1">
      <alignment horizontal="right" vertical="center"/>
    </xf>
    <xf numFmtId="0" fontId="27" fillId="2" borderId="0" xfId="5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9" fillId="2" borderId="0" xfId="5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29" fillId="2" borderId="0" xfId="5" applyFont="1" applyFill="1" applyAlignment="1">
      <alignment horizontal="right" vertical="center"/>
    </xf>
    <xf numFmtId="0" fontId="29" fillId="2" borderId="0" xfId="5" applyFont="1" applyFill="1" applyAlignment="1">
      <alignment horizontal="center" vertical="center"/>
    </xf>
    <xf numFmtId="3" fontId="27" fillId="2" borderId="0" xfId="5" applyNumberFormat="1" applyFont="1" applyFill="1" applyAlignment="1">
      <alignment vertical="center"/>
    </xf>
    <xf numFmtId="168" fontId="27" fillId="2" borderId="0" xfId="5" applyNumberFormat="1" applyFont="1" applyFill="1" applyAlignment="1">
      <alignment vertical="center"/>
    </xf>
    <xf numFmtId="0" fontId="29" fillId="2" borderId="0" xfId="5" applyFont="1" applyFill="1" applyAlignment="1">
      <alignment vertical="center" wrapText="1"/>
    </xf>
    <xf numFmtId="3" fontId="29" fillId="2" borderId="0" xfId="5" applyNumberFormat="1" applyFont="1" applyFill="1" applyAlignment="1">
      <alignment vertical="center" wrapText="1"/>
    </xf>
    <xf numFmtId="168" fontId="29" fillId="2" borderId="0" xfId="5" applyNumberFormat="1" applyFont="1" applyFill="1" applyAlignment="1">
      <alignment vertical="center"/>
    </xf>
    <xf numFmtId="0" fontId="27" fillId="2" borderId="0" xfId="5" applyFont="1" applyFill="1"/>
    <xf numFmtId="17" fontId="16" fillId="2" borderId="0" xfId="0" applyNumberFormat="1" applyFont="1" applyFill="1"/>
    <xf numFmtId="0" fontId="28" fillId="2" borderId="0" xfId="5" applyFont="1" applyFill="1"/>
    <xf numFmtId="169" fontId="16" fillId="2" borderId="0" xfId="6" applyFont="1" applyFill="1" applyAlignment="1">
      <alignment horizontal="right"/>
    </xf>
    <xf numFmtId="0" fontId="28" fillId="2" borderId="0" xfId="0" applyFont="1" applyFill="1"/>
    <xf numFmtId="0" fontId="10" fillId="17" borderId="7" xfId="0" applyFont="1" applyFill="1" applyBorder="1" applyAlignment="1">
      <alignment horizontal="left" vertical="center"/>
    </xf>
    <xf numFmtId="0" fontId="10" fillId="17" borderId="17" xfId="0" applyFont="1" applyFill="1" applyBorder="1" applyAlignment="1">
      <alignment horizontal="left" vertical="center"/>
    </xf>
    <xf numFmtId="0" fontId="7" fillId="25" borderId="15" xfId="0" applyFont="1" applyFill="1" applyBorder="1" applyAlignment="1">
      <alignment horizontal="left" vertical="center"/>
    </xf>
    <xf numFmtId="0" fontId="7" fillId="25" borderId="18" xfId="0" applyFont="1" applyFill="1" applyBorder="1" applyAlignment="1">
      <alignment horizontal="left" vertical="center"/>
    </xf>
    <xf numFmtId="0" fontId="10" fillId="17" borderId="7" xfId="0" applyFont="1" applyFill="1" applyBorder="1" applyAlignment="1">
      <alignment horizontal="center" vertical="center"/>
    </xf>
    <xf numFmtId="17" fontId="10" fillId="17" borderId="1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/>
    </xf>
    <xf numFmtId="17" fontId="10" fillId="17" borderId="7" xfId="0" applyNumberFormat="1" applyFont="1" applyFill="1" applyBorder="1" applyAlignment="1">
      <alignment horizontal="center" vertical="center"/>
    </xf>
    <xf numFmtId="165" fontId="7" fillId="13" borderId="4" xfId="0" applyNumberFormat="1" applyFont="1" applyFill="1" applyBorder="1" applyAlignment="1">
      <alignment horizontal="center" vertical="center"/>
    </xf>
    <xf numFmtId="3" fontId="7" fillId="25" borderId="3" xfId="1" applyNumberFormat="1" applyFont="1" applyFill="1" applyBorder="1" applyAlignment="1">
      <alignment horizontal="center" vertical="center"/>
    </xf>
    <xf numFmtId="3" fontId="7" fillId="25" borderId="11" xfId="1" applyNumberFormat="1" applyFont="1" applyFill="1" applyBorder="1" applyAlignment="1">
      <alignment horizontal="center" vertical="center"/>
    </xf>
    <xf numFmtId="3" fontId="7" fillId="25" borderId="0" xfId="1" applyNumberFormat="1" applyFont="1" applyFill="1" applyBorder="1" applyAlignment="1">
      <alignment horizontal="center" vertical="center"/>
    </xf>
    <xf numFmtId="3" fontId="7" fillId="25" borderId="12" xfId="1" applyNumberFormat="1" applyFont="1" applyFill="1" applyBorder="1" applyAlignment="1">
      <alignment horizontal="center" vertical="center"/>
    </xf>
    <xf numFmtId="3" fontId="7" fillId="25" borderId="2" xfId="1" applyNumberFormat="1" applyFont="1" applyFill="1" applyBorder="1" applyAlignment="1">
      <alignment horizontal="center" vertical="center"/>
    </xf>
    <xf numFmtId="3" fontId="7" fillId="25" borderId="14" xfId="1" applyNumberFormat="1" applyFont="1" applyFill="1" applyBorder="1" applyAlignment="1">
      <alignment horizontal="center" vertical="center"/>
    </xf>
    <xf numFmtId="17" fontId="10" fillId="17" borderId="16" xfId="0" applyNumberFormat="1" applyFont="1" applyFill="1" applyBorder="1" applyAlignment="1">
      <alignment horizontal="center" vertical="center"/>
    </xf>
    <xf numFmtId="17" fontId="10" fillId="17" borderId="9" xfId="0" applyNumberFormat="1" applyFont="1" applyFill="1" applyBorder="1" applyAlignment="1">
      <alignment horizontal="center" vertical="center"/>
    </xf>
    <xf numFmtId="3" fontId="7" fillId="25" borderId="17" xfId="1" applyNumberFormat="1" applyFont="1" applyFill="1" applyBorder="1" applyAlignment="1">
      <alignment horizontal="center" vertical="center"/>
    </xf>
    <xf numFmtId="3" fontId="7" fillId="25" borderId="15" xfId="1" applyNumberFormat="1" applyFont="1" applyFill="1" applyBorder="1" applyAlignment="1">
      <alignment horizontal="center" vertical="center"/>
    </xf>
    <xf numFmtId="3" fontId="7" fillId="25" borderId="18" xfId="1" applyNumberFormat="1" applyFont="1" applyFill="1" applyBorder="1" applyAlignment="1">
      <alignment horizontal="center" vertical="center"/>
    </xf>
    <xf numFmtId="1" fontId="7" fillId="25" borderId="0" xfId="1" applyNumberFormat="1" applyFont="1" applyFill="1" applyBorder="1" applyAlignment="1">
      <alignment horizontal="center" vertical="center"/>
    </xf>
    <xf numFmtId="1" fontId="7" fillId="25" borderId="12" xfId="1" applyNumberFormat="1" applyFont="1" applyFill="1" applyBorder="1" applyAlignment="1">
      <alignment horizontal="center" vertical="center"/>
    </xf>
    <xf numFmtId="1" fontId="7" fillId="25" borderId="2" xfId="1" applyNumberFormat="1" applyFont="1" applyFill="1" applyBorder="1" applyAlignment="1">
      <alignment horizontal="center" vertical="center"/>
    </xf>
    <xf numFmtId="1" fontId="7" fillId="25" borderId="14" xfId="1" applyNumberFormat="1" applyFont="1" applyFill="1" applyBorder="1" applyAlignment="1">
      <alignment horizontal="center" vertical="center"/>
    </xf>
    <xf numFmtId="1" fontId="7" fillId="25" borderId="3" xfId="1" applyNumberFormat="1" applyFont="1" applyFill="1" applyBorder="1" applyAlignment="1">
      <alignment horizontal="center" vertical="center"/>
    </xf>
    <xf numFmtId="1" fontId="7" fillId="25" borderId="11" xfId="1" applyNumberFormat="1" applyFont="1" applyFill="1" applyBorder="1" applyAlignment="1">
      <alignment horizontal="center" vertical="center"/>
    </xf>
    <xf numFmtId="1" fontId="7" fillId="25" borderId="17" xfId="1" applyNumberFormat="1" applyFont="1" applyFill="1" applyBorder="1" applyAlignment="1">
      <alignment horizontal="center" vertical="center"/>
    </xf>
    <xf numFmtId="1" fontId="7" fillId="25" borderId="15" xfId="1" applyNumberFormat="1" applyFont="1" applyFill="1" applyBorder="1" applyAlignment="1">
      <alignment horizontal="center" vertical="center"/>
    </xf>
    <xf numFmtId="1" fontId="7" fillId="25" borderId="18" xfId="1" applyNumberFormat="1" applyFont="1" applyFill="1" applyBorder="1" applyAlignment="1">
      <alignment horizontal="center" vertical="center"/>
    </xf>
    <xf numFmtId="164" fontId="7" fillId="25" borderId="3" xfId="0" applyNumberFormat="1" applyFont="1" applyFill="1" applyBorder="1" applyAlignment="1">
      <alignment horizontal="center" vertical="center"/>
    </xf>
    <xf numFmtId="164" fontId="7" fillId="25" borderId="11" xfId="0" applyNumberFormat="1" applyFont="1" applyFill="1" applyBorder="1" applyAlignment="1">
      <alignment horizontal="center" vertical="center"/>
    </xf>
    <xf numFmtId="164" fontId="7" fillId="25" borderId="0" xfId="0" applyNumberFormat="1" applyFont="1" applyFill="1" applyAlignment="1">
      <alignment horizontal="center" vertical="center"/>
    </xf>
    <xf numFmtId="164" fontId="7" fillId="25" borderId="12" xfId="0" applyNumberFormat="1" applyFont="1" applyFill="1" applyBorder="1" applyAlignment="1">
      <alignment horizontal="center" vertical="center"/>
    </xf>
    <xf numFmtId="164" fontId="7" fillId="25" borderId="2" xfId="0" applyNumberFormat="1" applyFont="1" applyFill="1" applyBorder="1" applyAlignment="1">
      <alignment horizontal="center" vertical="center"/>
    </xf>
    <xf numFmtId="164" fontId="7" fillId="25" borderId="14" xfId="0" applyNumberFormat="1" applyFont="1" applyFill="1" applyBorder="1" applyAlignment="1">
      <alignment horizontal="center" vertical="center"/>
    </xf>
    <xf numFmtId="17" fontId="10" fillId="17" borderId="8" xfId="0" applyNumberFormat="1" applyFont="1" applyFill="1" applyBorder="1" applyAlignment="1">
      <alignment horizontal="center" vertical="center"/>
    </xf>
    <xf numFmtId="164" fontId="7" fillId="25" borderId="17" xfId="0" applyNumberFormat="1" applyFont="1" applyFill="1" applyBorder="1" applyAlignment="1">
      <alignment horizontal="center" vertical="center"/>
    </xf>
    <xf numFmtId="164" fontId="7" fillId="25" borderId="15" xfId="0" applyNumberFormat="1" applyFont="1" applyFill="1" applyBorder="1" applyAlignment="1">
      <alignment horizontal="center" vertical="center"/>
    </xf>
    <xf numFmtId="164" fontId="7" fillId="25" borderId="18" xfId="0" applyNumberFormat="1" applyFont="1" applyFill="1" applyBorder="1" applyAlignment="1">
      <alignment horizontal="center" vertical="center"/>
    </xf>
    <xf numFmtId="164" fontId="10" fillId="17" borderId="16" xfId="0" applyNumberFormat="1" applyFont="1" applyFill="1" applyBorder="1" applyAlignment="1">
      <alignment horizontal="center" vertical="center"/>
    </xf>
    <xf numFmtId="164" fontId="10" fillId="17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6" fontId="25" fillId="26" borderId="16" xfId="0" applyNumberFormat="1" applyFont="1" applyFill="1" applyBorder="1" applyAlignment="1">
      <alignment horizontal="center" vertical="center"/>
    </xf>
    <xf numFmtId="166" fontId="25" fillId="26" borderId="9" xfId="0" applyNumberFormat="1" applyFont="1" applyFill="1" applyBorder="1" applyAlignment="1">
      <alignment horizontal="center" vertical="center"/>
    </xf>
    <xf numFmtId="166" fontId="25" fillId="26" borderId="7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64" fontId="7" fillId="6" borderId="11" xfId="0" applyNumberFormat="1" applyFont="1" applyFill="1" applyBorder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164" fontId="7" fillId="6" borderId="12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14" xfId="0" applyNumberFormat="1" applyFont="1" applyFill="1" applyBorder="1" applyAlignment="1">
      <alignment horizontal="center" vertical="center"/>
    </xf>
    <xf numFmtId="164" fontId="7" fillId="6" borderId="17" xfId="0" applyNumberFormat="1" applyFont="1" applyFill="1" applyBorder="1" applyAlignment="1">
      <alignment horizontal="center" vertical="center"/>
    </xf>
    <xf numFmtId="164" fontId="7" fillId="6" borderId="15" xfId="0" applyNumberFormat="1" applyFont="1" applyFill="1" applyBorder="1" applyAlignment="1">
      <alignment horizontal="center" vertical="center"/>
    </xf>
    <xf numFmtId="164" fontId="7" fillId="6" borderId="18" xfId="0" applyNumberFormat="1" applyFont="1" applyFill="1" applyBorder="1" applyAlignment="1">
      <alignment horizontal="center" vertical="center"/>
    </xf>
    <xf numFmtId="164" fontId="25" fillId="26" borderId="16" xfId="0" applyNumberFormat="1" applyFont="1" applyFill="1" applyBorder="1" applyAlignment="1">
      <alignment horizontal="center" vertical="center"/>
    </xf>
    <xf numFmtId="164" fontId="25" fillId="26" borderId="9" xfId="0" applyNumberFormat="1" applyFont="1" applyFill="1" applyBorder="1" applyAlignment="1">
      <alignment horizontal="center" vertical="center"/>
    </xf>
    <xf numFmtId="164" fontId="7" fillId="25" borderId="10" xfId="0" applyNumberFormat="1" applyFont="1" applyFill="1" applyBorder="1" applyAlignment="1">
      <alignment horizontal="center" vertical="center"/>
    </xf>
    <xf numFmtId="164" fontId="7" fillId="25" borderId="6" xfId="0" applyNumberFormat="1" applyFont="1" applyFill="1" applyBorder="1" applyAlignment="1">
      <alignment horizontal="center" vertical="center"/>
    </xf>
    <xf numFmtId="164" fontId="7" fillId="25" borderId="13" xfId="0" applyNumberFormat="1" applyFont="1" applyFill="1" applyBorder="1" applyAlignment="1">
      <alignment horizontal="center" vertical="center"/>
    </xf>
    <xf numFmtId="165" fontId="10" fillId="17" borderId="8" xfId="0" applyNumberFormat="1" applyFont="1" applyFill="1" applyBorder="1" applyAlignment="1">
      <alignment vertical="center"/>
    </xf>
    <xf numFmtId="165" fontId="10" fillId="17" borderId="16" xfId="0" applyNumberFormat="1" applyFont="1" applyFill="1" applyBorder="1" applyAlignment="1">
      <alignment vertical="center"/>
    </xf>
    <xf numFmtId="170" fontId="18" fillId="23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3" borderId="3" xfId="0" applyFont="1" applyFill="1" applyBorder="1" applyAlignment="1">
      <alignment horizontal="center" vertical="center" wrapText="1"/>
    </xf>
    <xf numFmtId="0" fontId="7" fillId="23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1" fontId="9" fillId="2" borderId="0" xfId="2" applyNumberFormat="1" applyFont="1" applyFill="1" applyBorder="1" applyAlignment="1" applyProtection="1">
      <alignment horizontal="center" wrapText="1"/>
    </xf>
    <xf numFmtId="0" fontId="11" fillId="2" borderId="2" xfId="0" applyFont="1" applyFill="1" applyBorder="1"/>
    <xf numFmtId="166" fontId="9" fillId="12" borderId="2" xfId="0" applyNumberFormat="1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/>
    </xf>
    <xf numFmtId="0" fontId="9" fillId="15" borderId="6" xfId="0" applyFont="1" applyFill="1" applyBorder="1" applyAlignment="1">
      <alignment vertical="center"/>
    </xf>
    <xf numFmtId="0" fontId="12" fillId="15" borderId="12" xfId="3" applyFont="1" applyFill="1" applyBorder="1" applyAlignment="1" applyProtection="1">
      <alignment horizontal="center" vertical="center" wrapText="1"/>
    </xf>
    <xf numFmtId="0" fontId="20" fillId="6" borderId="10" xfId="0" applyFont="1" applyFill="1" applyBorder="1" applyAlignment="1">
      <alignment vertical="center"/>
    </xf>
    <xf numFmtId="167" fontId="21" fillId="6" borderId="3" xfId="0" applyNumberFormat="1" applyFont="1" applyFill="1" applyBorder="1" applyAlignment="1">
      <alignment horizontal="center" vertical="center"/>
    </xf>
    <xf numFmtId="167" fontId="21" fillId="6" borderId="1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167" fontId="21" fillId="11" borderId="17" xfId="0" applyNumberFormat="1" applyFont="1" applyFill="1" applyBorder="1" applyAlignment="1">
      <alignment horizontal="center" vertical="center"/>
    </xf>
    <xf numFmtId="0" fontId="12" fillId="15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15" xfId="0" applyFont="1" applyFill="1" applyBorder="1" applyAlignment="1">
      <alignment vertical="center"/>
    </xf>
    <xf numFmtId="0" fontId="20" fillId="16" borderId="13" xfId="0" applyFont="1" applyFill="1" applyBorder="1" applyAlignment="1">
      <alignment vertical="center"/>
    </xf>
    <xf numFmtId="167" fontId="21" fillId="16" borderId="2" xfId="0" applyNumberFormat="1" applyFont="1" applyFill="1" applyBorder="1" applyAlignment="1">
      <alignment horizontal="center" vertical="center"/>
    </xf>
    <xf numFmtId="167" fontId="21" fillId="16" borderId="14" xfId="0" applyNumberFormat="1" applyFont="1" applyFill="1" applyBorder="1" applyAlignment="1">
      <alignment horizontal="center" vertical="center"/>
    </xf>
    <xf numFmtId="167" fontId="21" fillId="11" borderId="18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0" fillId="24" borderId="8" xfId="0" applyFont="1" applyFill="1" applyBorder="1" applyAlignment="1">
      <alignment vertical="center"/>
    </xf>
    <xf numFmtId="167" fontId="21" fillId="24" borderId="16" xfId="0" applyNumberFormat="1" applyFont="1" applyFill="1" applyBorder="1" applyAlignment="1">
      <alignment horizontal="center" vertical="center"/>
    </xf>
    <xf numFmtId="167" fontId="21" fillId="24" borderId="9" xfId="0" applyNumberFormat="1" applyFont="1" applyFill="1" applyBorder="1" applyAlignment="1">
      <alignment horizontal="center" vertical="center"/>
    </xf>
    <xf numFmtId="167" fontId="21" fillId="2" borderId="7" xfId="0" applyNumberFormat="1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vertical="center"/>
    </xf>
    <xf numFmtId="0" fontId="9" fillId="15" borderId="13" xfId="0" applyFont="1" applyFill="1" applyBorder="1" applyAlignment="1">
      <alignment vertical="center"/>
    </xf>
    <xf numFmtId="0" fontId="12" fillId="15" borderId="14" xfId="3" applyFont="1" applyFill="1" applyBorder="1" applyAlignment="1" applyProtection="1">
      <alignment horizontal="center" vertical="center" wrapText="1"/>
    </xf>
    <xf numFmtId="0" fontId="9" fillId="20" borderId="10" xfId="0" applyFont="1" applyFill="1" applyBorder="1"/>
    <xf numFmtId="167" fontId="9" fillId="20" borderId="11" xfId="4" applyNumberFormat="1" applyFont="1" applyFill="1" applyBorder="1" applyAlignment="1" applyProtection="1">
      <alignment horizontal="center" vertical="center"/>
    </xf>
    <xf numFmtId="0" fontId="11" fillId="20" borderId="6" xfId="0" applyFont="1" applyFill="1" applyBorder="1"/>
    <xf numFmtId="0" fontId="11" fillId="20" borderId="12" xfId="0" applyFont="1" applyFill="1" applyBorder="1"/>
    <xf numFmtId="0" fontId="9" fillId="20" borderId="6" xfId="0" applyFont="1" applyFill="1" applyBorder="1"/>
    <xf numFmtId="167" fontId="9" fillId="20" borderId="12" xfId="4" applyNumberFormat="1" applyFont="1" applyFill="1" applyBorder="1" applyAlignment="1" applyProtection="1">
      <alignment horizontal="center" vertical="center"/>
    </xf>
    <xf numFmtId="0" fontId="9" fillId="20" borderId="13" xfId="0" applyFont="1" applyFill="1" applyBorder="1"/>
    <xf numFmtId="167" fontId="9" fillId="20" borderId="14" xfId="4" applyNumberFormat="1" applyFont="1" applyFill="1" applyBorder="1" applyAlignment="1" applyProtection="1">
      <alignment horizontal="center" vertical="center"/>
    </xf>
    <xf numFmtId="0" fontId="13" fillId="2" borderId="0" xfId="3" applyFont="1" applyFill="1" applyAlignment="1" applyProtection="1">
      <alignment vertical="top" wrapText="1"/>
    </xf>
    <xf numFmtId="0" fontId="11" fillId="2" borderId="0" xfId="0" applyFont="1" applyFill="1" applyAlignment="1">
      <alignment vertical="top" wrapText="1"/>
    </xf>
    <xf numFmtId="167" fontId="7" fillId="2" borderId="0" xfId="0" applyNumberFormat="1" applyFont="1" applyFill="1"/>
    <xf numFmtId="0" fontId="9" fillId="2" borderId="2" xfId="0" applyFont="1" applyFill="1" applyBorder="1"/>
    <xf numFmtId="171" fontId="11" fillId="2" borderId="0" xfId="4" applyNumberFormat="1" applyFont="1" applyFill="1" applyProtection="1"/>
    <xf numFmtId="171" fontId="11" fillId="2" borderId="0" xfId="4" applyNumberFormat="1" applyFont="1" applyFill="1" applyAlignment="1" applyProtection="1">
      <alignment vertical="center"/>
    </xf>
    <xf numFmtId="171" fontId="11" fillId="2" borderId="0" xfId="4" applyNumberFormat="1" applyFont="1" applyFill="1" applyAlignment="1" applyProtection="1">
      <alignment vertical="top" wrapText="1"/>
    </xf>
    <xf numFmtId="171" fontId="11" fillId="2" borderId="2" xfId="4" applyNumberFormat="1" applyFont="1" applyFill="1" applyBorder="1" applyProtection="1"/>
    <xf numFmtId="0" fontId="9" fillId="2" borderId="0" xfId="0" applyFont="1" applyFill="1"/>
    <xf numFmtId="171" fontId="9" fillId="2" borderId="0" xfId="4" applyNumberFormat="1" applyFont="1" applyFill="1" applyProtection="1"/>
    <xf numFmtId="168" fontId="11" fillId="2" borderId="0" xfId="2" applyNumberFormat="1" applyFont="1" applyFill="1" applyProtection="1"/>
    <xf numFmtId="168" fontId="11" fillId="2" borderId="2" xfId="2" applyNumberFormat="1" applyFont="1" applyFill="1" applyBorder="1" applyProtection="1"/>
    <xf numFmtId="168" fontId="9" fillId="2" borderId="0" xfId="2" applyNumberFormat="1" applyFont="1" applyFill="1" applyProtection="1"/>
    <xf numFmtId="165" fontId="7" fillId="13" borderId="31" xfId="0" applyNumberFormat="1" applyFont="1" applyFill="1" applyBorder="1" applyAlignment="1" applyProtection="1">
      <alignment horizontal="center" vertical="center"/>
      <protection locked="0"/>
    </xf>
    <xf numFmtId="165" fontId="7" fillId="13" borderId="32" xfId="0" applyNumberFormat="1" applyFont="1" applyFill="1" applyBorder="1" applyAlignment="1" applyProtection="1">
      <alignment horizontal="center" vertical="center"/>
      <protection locked="0"/>
    </xf>
    <xf numFmtId="165" fontId="7" fillId="13" borderId="4" xfId="0" applyNumberFormat="1" applyFont="1" applyFill="1" applyBorder="1" applyAlignment="1" applyProtection="1">
      <alignment horizontal="center" vertical="center"/>
      <protection locked="0"/>
    </xf>
    <xf numFmtId="165" fontId="7" fillId="13" borderId="26" xfId="0" applyNumberFormat="1" applyFont="1" applyFill="1" applyBorder="1" applyAlignment="1" applyProtection="1">
      <alignment horizontal="center" vertical="center"/>
      <protection locked="0"/>
    </xf>
    <xf numFmtId="165" fontId="7" fillId="13" borderId="28" xfId="0" applyNumberFormat="1" applyFont="1" applyFill="1" applyBorder="1" applyAlignment="1" applyProtection="1">
      <alignment horizontal="center" vertical="center"/>
      <protection locked="0"/>
    </xf>
    <xf numFmtId="165" fontId="7" fillId="13" borderId="29" xfId="0" applyNumberFormat="1" applyFont="1" applyFill="1" applyBorder="1" applyAlignment="1" applyProtection="1">
      <alignment horizontal="center" vertical="center"/>
      <protection locked="0"/>
    </xf>
    <xf numFmtId="3" fontId="7" fillId="13" borderId="5" xfId="0" applyNumberFormat="1" applyFont="1" applyFill="1" applyBorder="1" applyAlignment="1" applyProtection="1">
      <alignment horizontal="center" vertical="center"/>
      <protection locked="0"/>
    </xf>
    <xf numFmtId="3" fontId="7" fillId="13" borderId="35" xfId="0" applyNumberFormat="1" applyFont="1" applyFill="1" applyBorder="1" applyAlignment="1" applyProtection="1">
      <alignment horizontal="center" vertical="center"/>
      <protection locked="0"/>
    </xf>
    <xf numFmtId="3" fontId="7" fillId="13" borderId="1" xfId="0" applyNumberFormat="1" applyFont="1" applyFill="1" applyBorder="1" applyAlignment="1" applyProtection="1">
      <alignment horizontal="center" vertical="center"/>
      <protection locked="0"/>
    </xf>
    <xf numFmtId="3" fontId="7" fillId="13" borderId="21" xfId="0" applyNumberFormat="1" applyFont="1" applyFill="1" applyBorder="1" applyAlignment="1" applyProtection="1">
      <alignment horizontal="center" vertical="center"/>
      <protection locked="0"/>
    </xf>
    <xf numFmtId="3" fontId="7" fillId="13" borderId="23" xfId="0" applyNumberFormat="1" applyFont="1" applyFill="1" applyBorder="1" applyAlignment="1" applyProtection="1">
      <alignment horizontal="center" vertical="center"/>
      <protection locked="0"/>
    </xf>
    <xf numFmtId="3" fontId="7" fillId="13" borderId="24" xfId="0" applyNumberFormat="1" applyFont="1" applyFill="1" applyBorder="1" applyAlignment="1" applyProtection="1">
      <alignment horizontal="center" vertical="center"/>
      <protection locked="0"/>
    </xf>
    <xf numFmtId="0" fontId="7" fillId="13" borderId="38" xfId="0" applyFont="1" applyFill="1" applyBorder="1" applyAlignment="1" applyProtection="1">
      <alignment horizontal="center" vertical="center"/>
      <protection locked="0"/>
    </xf>
    <xf numFmtId="0" fontId="7" fillId="13" borderId="39" xfId="0" applyFont="1" applyFill="1" applyBorder="1" applyAlignment="1" applyProtection="1">
      <alignment horizontal="center" vertical="center"/>
      <protection locked="0"/>
    </xf>
    <xf numFmtId="0" fontId="7" fillId="13" borderId="40" xfId="0" applyFont="1" applyFill="1" applyBorder="1" applyAlignment="1" applyProtection="1">
      <alignment horizontal="center" vertical="center"/>
      <protection locked="0"/>
    </xf>
    <xf numFmtId="9" fontId="7" fillId="13" borderId="41" xfId="2" applyFont="1" applyFill="1" applyBorder="1" applyAlignment="1" applyProtection="1">
      <alignment horizontal="center" vertical="center"/>
      <protection locked="0"/>
    </xf>
    <xf numFmtId="9" fontId="7" fillId="13" borderId="39" xfId="2" applyFont="1" applyFill="1" applyBorder="1" applyAlignment="1" applyProtection="1">
      <alignment horizontal="center" vertical="center"/>
      <protection locked="0"/>
    </xf>
    <xf numFmtId="9" fontId="7" fillId="13" borderId="40" xfId="2" applyFont="1" applyFill="1" applyBorder="1" applyAlignment="1" applyProtection="1">
      <alignment horizontal="center" vertical="center"/>
      <protection locked="0"/>
    </xf>
    <xf numFmtId="0" fontId="7" fillId="13" borderId="4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17" fontId="10" fillId="22" borderId="7" xfId="0" applyNumberFormat="1" applyFont="1" applyFill="1" applyBorder="1" applyAlignment="1">
      <alignment horizontal="center" vertical="center"/>
    </xf>
    <xf numFmtId="0" fontId="10" fillId="22" borderId="7" xfId="0" applyFont="1" applyFill="1" applyBorder="1" applyAlignment="1">
      <alignment horizontal="left" vertical="center"/>
    </xf>
    <xf numFmtId="166" fontId="10" fillId="22" borderId="7" xfId="0" applyNumberFormat="1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left" vertical="center"/>
    </xf>
    <xf numFmtId="0" fontId="7" fillId="20" borderId="13" xfId="0" applyFont="1" applyFill="1" applyBorder="1" applyAlignment="1">
      <alignment horizontal="left" vertical="center"/>
    </xf>
    <xf numFmtId="0" fontId="10" fillId="22" borderId="8" xfId="0" applyFont="1" applyFill="1" applyBorder="1" applyAlignment="1">
      <alignment horizontal="left" vertical="center"/>
    </xf>
    <xf numFmtId="0" fontId="10" fillId="22" borderId="16" xfId="0" applyFont="1" applyFill="1" applyBorder="1" applyAlignment="1">
      <alignment horizontal="left" vertical="center"/>
    </xf>
    <xf numFmtId="164" fontId="10" fillId="22" borderId="16" xfId="0" applyNumberFormat="1" applyFont="1" applyFill="1" applyBorder="1" applyAlignment="1">
      <alignment horizontal="center" vertical="center"/>
    </xf>
    <xf numFmtId="164" fontId="10" fillId="22" borderId="9" xfId="0" applyNumberFormat="1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/>
    </xf>
    <xf numFmtId="164" fontId="7" fillId="20" borderId="3" xfId="0" applyNumberFormat="1" applyFont="1" applyFill="1" applyBorder="1" applyAlignment="1">
      <alignment horizontal="center" vertical="center"/>
    </xf>
    <xf numFmtId="164" fontId="7" fillId="20" borderId="11" xfId="0" applyNumberFormat="1" applyFont="1" applyFill="1" applyBorder="1" applyAlignment="1">
      <alignment horizontal="center" vertical="center"/>
    </xf>
    <xf numFmtId="164" fontId="7" fillId="20" borderId="0" xfId="0" applyNumberFormat="1" applyFont="1" applyFill="1" applyAlignment="1">
      <alignment horizontal="center" vertical="center"/>
    </xf>
    <xf numFmtId="164" fontId="7" fillId="20" borderId="12" xfId="0" applyNumberFormat="1" applyFont="1" applyFill="1" applyBorder="1" applyAlignment="1">
      <alignment horizontal="center" vertical="center"/>
    </xf>
    <xf numFmtId="164" fontId="7" fillId="20" borderId="2" xfId="0" applyNumberFormat="1" applyFont="1" applyFill="1" applyBorder="1" applyAlignment="1">
      <alignment horizontal="center" vertical="center"/>
    </xf>
    <xf numFmtId="164" fontId="7" fillId="20" borderId="14" xfId="0" applyNumberFormat="1" applyFont="1" applyFill="1" applyBorder="1" applyAlignment="1">
      <alignment horizontal="center" vertical="center"/>
    </xf>
    <xf numFmtId="166" fontId="10" fillId="22" borderId="8" xfId="0" applyNumberFormat="1" applyFont="1" applyFill="1" applyBorder="1" applyAlignment="1">
      <alignment horizontal="center" vertical="center"/>
    </xf>
    <xf numFmtId="166" fontId="10" fillId="22" borderId="16" xfId="0" applyNumberFormat="1" applyFont="1" applyFill="1" applyBorder="1" applyAlignment="1">
      <alignment horizontal="center" vertical="center"/>
    </xf>
    <xf numFmtId="166" fontId="10" fillId="22" borderId="9" xfId="0" applyNumberFormat="1" applyFont="1" applyFill="1" applyBorder="1" applyAlignment="1">
      <alignment horizontal="center" vertical="center"/>
    </xf>
    <xf numFmtId="164" fontId="7" fillId="20" borderId="17" xfId="0" applyNumberFormat="1" applyFont="1" applyFill="1" applyBorder="1" applyAlignment="1">
      <alignment horizontal="center" vertical="center"/>
    </xf>
    <xf numFmtId="164" fontId="7" fillId="20" borderId="15" xfId="0" applyNumberFormat="1" applyFont="1" applyFill="1" applyBorder="1" applyAlignment="1">
      <alignment horizontal="center" vertical="center"/>
    </xf>
    <xf numFmtId="164" fontId="7" fillId="20" borderId="18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2" borderId="7" xfId="0" applyFont="1" applyFill="1" applyBorder="1" applyAlignment="1">
      <alignment horizontal="center" vertical="center"/>
    </xf>
    <xf numFmtId="0" fontId="10" fillId="22" borderId="16" xfId="0" applyFont="1" applyFill="1" applyBorder="1" applyAlignment="1">
      <alignment vertical="center"/>
    </xf>
    <xf numFmtId="0" fontId="7" fillId="20" borderId="44" xfId="0" applyFont="1" applyFill="1" applyBorder="1" applyAlignment="1">
      <alignment horizontal="left" vertical="center"/>
    </xf>
    <xf numFmtId="0" fontId="7" fillId="20" borderId="45" xfId="0" applyFont="1" applyFill="1" applyBorder="1" applyAlignment="1">
      <alignment horizontal="left" vertical="center"/>
    </xf>
    <xf numFmtId="0" fontId="7" fillId="20" borderId="46" xfId="0" applyFont="1" applyFill="1" applyBorder="1" applyAlignment="1">
      <alignment horizontal="left" vertical="center"/>
    </xf>
    <xf numFmtId="164" fontId="7" fillId="20" borderId="48" xfId="0" applyNumberFormat="1" applyFont="1" applyFill="1" applyBorder="1" applyAlignment="1">
      <alignment horizontal="center" vertical="center"/>
    </xf>
    <xf numFmtId="164" fontId="7" fillId="20" borderId="49" xfId="0" applyNumberFormat="1" applyFont="1" applyFill="1" applyBorder="1" applyAlignment="1">
      <alignment horizontal="center" vertical="center"/>
    </xf>
    <xf numFmtId="164" fontId="7" fillId="20" borderId="50" xfId="0" applyNumberFormat="1" applyFont="1" applyFill="1" applyBorder="1" applyAlignment="1">
      <alignment horizontal="center" vertical="center"/>
    </xf>
    <xf numFmtId="0" fontId="10" fillId="22" borderId="9" xfId="0" applyFont="1" applyFill="1" applyBorder="1" applyAlignment="1">
      <alignment horizontal="center" vertical="center"/>
    </xf>
    <xf numFmtId="166" fontId="25" fillId="8" borderId="7" xfId="0" applyNumberFormat="1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left" vertical="center"/>
    </xf>
    <xf numFmtId="0" fontId="25" fillId="8" borderId="9" xfId="0" applyFont="1" applyFill="1" applyBorder="1" applyAlignment="1">
      <alignment horizontal="left" vertical="center"/>
    </xf>
    <xf numFmtId="0" fontId="25" fillId="8" borderId="16" xfId="0" applyFont="1" applyFill="1" applyBorder="1" applyAlignment="1">
      <alignment horizontal="left" vertical="center"/>
    </xf>
    <xf numFmtId="164" fontId="25" fillId="8" borderId="16" xfId="0" applyNumberFormat="1" applyFont="1" applyFill="1" applyBorder="1" applyAlignment="1">
      <alignment horizontal="center" vertical="center"/>
    </xf>
    <xf numFmtId="164" fontId="25" fillId="8" borderId="9" xfId="0" applyNumberFormat="1" applyFont="1" applyFill="1" applyBorder="1" applyAlignment="1">
      <alignment horizontal="center" vertical="center"/>
    </xf>
    <xf numFmtId="166" fontId="25" fillId="8" borderId="16" xfId="0" applyNumberFormat="1" applyFont="1" applyFill="1" applyBorder="1" applyAlignment="1">
      <alignment horizontal="center" vertical="center"/>
    </xf>
    <xf numFmtId="49" fontId="7" fillId="25" borderId="17" xfId="0" applyNumberFormat="1" applyFont="1" applyFill="1" applyBorder="1" applyAlignment="1">
      <alignment horizontal="left" vertical="center"/>
    </xf>
    <xf numFmtId="49" fontId="7" fillId="25" borderId="15" xfId="0" applyNumberFormat="1" applyFont="1" applyFill="1" applyBorder="1" applyAlignment="1">
      <alignment horizontal="left" vertical="center"/>
    </xf>
    <xf numFmtId="49" fontId="7" fillId="25" borderId="18" xfId="0" applyNumberFormat="1" applyFont="1" applyFill="1" applyBorder="1" applyAlignment="1">
      <alignment horizontal="left" vertical="center"/>
    </xf>
    <xf numFmtId="0" fontId="7" fillId="25" borderId="17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4" fillId="2" borderId="0" xfId="3" applyFont="1" applyFill="1" applyAlignment="1">
      <alignment horizontal="left" vertical="center"/>
    </xf>
    <xf numFmtId="165" fontId="7" fillId="13" borderId="1" xfId="0" applyNumberFormat="1" applyFont="1" applyFill="1" applyBorder="1" applyAlignment="1" applyProtection="1">
      <alignment horizontal="center" vertical="center"/>
      <protection locked="0"/>
    </xf>
    <xf numFmtId="165" fontId="7" fillId="13" borderId="21" xfId="0" applyNumberFormat="1" applyFont="1" applyFill="1" applyBorder="1" applyAlignment="1" applyProtection="1">
      <alignment horizontal="center" vertical="center"/>
      <protection locked="0"/>
    </xf>
    <xf numFmtId="165" fontId="7" fillId="13" borderId="23" xfId="0" applyNumberFormat="1" applyFont="1" applyFill="1" applyBorder="1" applyAlignment="1" applyProtection="1">
      <alignment horizontal="center" vertical="center"/>
      <protection locked="0"/>
    </xf>
    <xf numFmtId="165" fontId="7" fillId="13" borderId="24" xfId="0" applyNumberFormat="1" applyFont="1" applyFill="1" applyBorder="1" applyAlignment="1" applyProtection="1">
      <alignment horizontal="center" vertical="center"/>
      <protection locked="0"/>
    </xf>
    <xf numFmtId="1" fontId="7" fillId="13" borderId="5" xfId="0" applyNumberFormat="1" applyFont="1" applyFill="1" applyBorder="1" applyAlignment="1" applyProtection="1">
      <alignment horizontal="center" vertical="center"/>
      <protection locked="0"/>
    </xf>
    <xf numFmtId="1" fontId="7" fillId="13" borderId="1" xfId="0" applyNumberFormat="1" applyFont="1" applyFill="1" applyBorder="1" applyAlignment="1" applyProtection="1">
      <alignment horizontal="center" vertical="center"/>
      <protection locked="0"/>
    </xf>
    <xf numFmtId="1" fontId="7" fillId="13" borderId="21" xfId="0" applyNumberFormat="1" applyFont="1" applyFill="1" applyBorder="1" applyAlignment="1" applyProtection="1">
      <alignment horizontal="center" vertical="center"/>
      <protection locked="0"/>
    </xf>
    <xf numFmtId="1" fontId="7" fillId="13" borderId="23" xfId="0" applyNumberFormat="1" applyFont="1" applyFill="1" applyBorder="1" applyAlignment="1" applyProtection="1">
      <alignment horizontal="center" vertical="center"/>
      <protection locked="0"/>
    </xf>
    <xf numFmtId="1" fontId="7" fillId="13" borderId="24" xfId="0" applyNumberFormat="1" applyFont="1" applyFill="1" applyBorder="1" applyAlignment="1" applyProtection="1">
      <alignment horizontal="center" vertical="center"/>
      <protection locked="0"/>
    </xf>
    <xf numFmtId="9" fontId="7" fillId="13" borderId="5" xfId="2" applyFont="1" applyFill="1" applyBorder="1" applyAlignment="1" applyProtection="1">
      <alignment horizontal="center" vertical="center"/>
      <protection locked="0"/>
    </xf>
    <xf numFmtId="9" fontId="7" fillId="13" borderId="1" xfId="2" applyFont="1" applyFill="1" applyBorder="1" applyAlignment="1" applyProtection="1">
      <alignment horizontal="center" vertical="center"/>
      <protection locked="0"/>
    </xf>
    <xf numFmtId="9" fontId="7" fillId="13" borderId="43" xfId="2" applyFont="1" applyFill="1" applyBorder="1" applyAlignment="1" applyProtection="1">
      <alignment horizontal="center" vertical="center"/>
      <protection locked="0"/>
    </xf>
    <xf numFmtId="0" fontId="7" fillId="13" borderId="5" xfId="0" applyFont="1" applyFill="1" applyBorder="1" applyAlignment="1" applyProtection="1">
      <alignment horizontal="center" vertical="center"/>
      <protection locked="0"/>
    </xf>
    <xf numFmtId="0" fontId="7" fillId="13" borderId="1" xfId="0" applyFont="1" applyFill="1" applyBorder="1" applyAlignment="1" applyProtection="1">
      <alignment horizontal="center" vertical="center"/>
      <protection locked="0"/>
    </xf>
    <xf numFmtId="0" fontId="7" fillId="13" borderId="43" xfId="0" applyFont="1" applyFill="1" applyBorder="1" applyAlignment="1" applyProtection="1">
      <alignment horizontal="center" vertical="center"/>
      <protection locked="0"/>
    </xf>
    <xf numFmtId="165" fontId="7" fillId="13" borderId="53" xfId="0" applyNumberFormat="1" applyFont="1" applyFill="1" applyBorder="1" applyAlignment="1" applyProtection="1">
      <alignment horizontal="center" vertical="center"/>
      <protection locked="0"/>
    </xf>
    <xf numFmtId="165" fontId="7" fillId="13" borderId="54" xfId="0" applyNumberFormat="1" applyFont="1" applyFill="1" applyBorder="1" applyAlignment="1" applyProtection="1">
      <alignment horizontal="center" vertical="center"/>
      <protection locked="0"/>
    </xf>
    <xf numFmtId="0" fontId="10" fillId="19" borderId="7" xfId="0" applyFont="1" applyFill="1" applyBorder="1" applyAlignment="1">
      <alignment horizontal="left" vertical="center"/>
    </xf>
    <xf numFmtId="17" fontId="10" fillId="19" borderId="7" xfId="0" applyNumberFormat="1" applyFont="1" applyFill="1" applyBorder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17" fontId="10" fillId="22" borderId="17" xfId="0" applyNumberFormat="1" applyFont="1" applyFill="1" applyBorder="1" applyAlignment="1">
      <alignment horizontal="center" vertical="center"/>
    </xf>
    <xf numFmtId="167" fontId="7" fillId="20" borderId="3" xfId="0" applyNumberFormat="1" applyFont="1" applyFill="1" applyBorder="1" applyAlignment="1">
      <alignment horizontal="center" vertical="center"/>
    </xf>
    <xf numFmtId="167" fontId="7" fillId="20" borderId="11" xfId="0" applyNumberFormat="1" applyFont="1" applyFill="1" applyBorder="1" applyAlignment="1">
      <alignment horizontal="center" vertical="center"/>
    </xf>
    <xf numFmtId="167" fontId="7" fillId="20" borderId="0" xfId="0" applyNumberFormat="1" applyFont="1" applyFill="1" applyAlignment="1">
      <alignment horizontal="center" vertical="center"/>
    </xf>
    <xf numFmtId="167" fontId="7" fillId="20" borderId="12" xfId="0" applyNumberFormat="1" applyFont="1" applyFill="1" applyBorder="1" applyAlignment="1">
      <alignment horizontal="center" vertical="center"/>
    </xf>
    <xf numFmtId="167" fontId="7" fillId="20" borderId="17" xfId="0" applyNumberFormat="1" applyFont="1" applyFill="1" applyBorder="1" applyAlignment="1">
      <alignment horizontal="center" vertical="center"/>
    </xf>
    <xf numFmtId="167" fontId="7" fillId="20" borderId="15" xfId="0" applyNumberFormat="1" applyFont="1" applyFill="1" applyBorder="1" applyAlignment="1">
      <alignment horizontal="center" vertical="center"/>
    </xf>
    <xf numFmtId="167" fontId="7" fillId="20" borderId="18" xfId="0" applyNumberFormat="1" applyFont="1" applyFill="1" applyBorder="1" applyAlignment="1">
      <alignment horizontal="center" vertical="center"/>
    </xf>
    <xf numFmtId="0" fontId="7" fillId="20" borderId="11" xfId="0" applyFont="1" applyFill="1" applyBorder="1"/>
    <xf numFmtId="0" fontId="7" fillId="20" borderId="12" xfId="0" applyFont="1" applyFill="1" applyBorder="1"/>
    <xf numFmtId="0" fontId="7" fillId="20" borderId="14" xfId="0" applyFont="1" applyFill="1" applyBorder="1"/>
    <xf numFmtId="164" fontId="10" fillId="22" borderId="14" xfId="0" applyNumberFormat="1" applyFont="1" applyFill="1" applyBorder="1" applyAlignment="1">
      <alignment horizontal="center" vertical="center"/>
    </xf>
    <xf numFmtId="0" fontId="7" fillId="20" borderId="59" xfId="0" applyFont="1" applyFill="1" applyBorder="1" applyAlignment="1">
      <alignment horizontal="left" vertical="center"/>
    </xf>
    <xf numFmtId="0" fontId="7" fillId="20" borderId="60" xfId="0" applyFont="1" applyFill="1" applyBorder="1" applyAlignment="1">
      <alignment horizontal="left" vertical="center"/>
    </xf>
    <xf numFmtId="0" fontId="7" fillId="20" borderId="61" xfId="0" applyFont="1" applyFill="1" applyBorder="1" applyAlignment="1">
      <alignment horizontal="left" vertical="center"/>
    </xf>
    <xf numFmtId="0" fontId="7" fillId="13" borderId="62" xfId="0" applyFont="1" applyFill="1" applyBorder="1" applyAlignment="1" applyProtection="1">
      <alignment horizontal="center"/>
      <protection locked="0"/>
    </xf>
    <xf numFmtId="0" fontId="7" fillId="13" borderId="63" xfId="0" applyFont="1" applyFill="1" applyBorder="1" applyAlignment="1" applyProtection="1">
      <alignment horizontal="center"/>
      <protection locked="0"/>
    </xf>
    <xf numFmtId="0" fontId="7" fillId="13" borderId="64" xfId="0" applyFont="1" applyFill="1" applyBorder="1" applyAlignment="1" applyProtection="1">
      <alignment horizontal="center"/>
      <protection locked="0"/>
    </xf>
    <xf numFmtId="9" fontId="7" fillId="13" borderId="53" xfId="2" applyFont="1" applyFill="1" applyBorder="1" applyAlignment="1" applyProtection="1">
      <alignment horizontal="center"/>
      <protection locked="0"/>
    </xf>
    <xf numFmtId="9" fontId="7" fillId="13" borderId="1" xfId="2" applyFont="1" applyFill="1" applyBorder="1" applyAlignment="1" applyProtection="1">
      <alignment horizontal="center"/>
      <protection locked="0"/>
    </xf>
    <xf numFmtId="9" fontId="7" fillId="13" borderId="23" xfId="2" applyFont="1" applyFill="1" applyBorder="1" applyAlignment="1" applyProtection="1">
      <alignment horizontal="center"/>
      <protection locked="0"/>
    </xf>
    <xf numFmtId="10" fontId="7" fillId="13" borderId="19" xfId="2" applyNumberFormat="1" applyFont="1" applyFill="1" applyBorder="1" applyAlignment="1" applyProtection="1">
      <alignment horizontal="center" vertical="center"/>
      <protection locked="0"/>
    </xf>
    <xf numFmtId="10" fontId="7" fillId="13" borderId="58" xfId="2" applyNumberFormat="1" applyFont="1" applyFill="1" applyBorder="1" applyAlignment="1" applyProtection="1">
      <alignment horizontal="center" vertical="center"/>
      <protection locked="0"/>
    </xf>
    <xf numFmtId="10" fontId="7" fillId="13" borderId="4" xfId="2" applyNumberFormat="1" applyFont="1" applyFill="1" applyBorder="1" applyAlignment="1" applyProtection="1">
      <alignment horizontal="center" vertical="center"/>
      <protection locked="0"/>
    </xf>
    <xf numFmtId="10" fontId="7" fillId="13" borderId="26" xfId="2" applyNumberFormat="1" applyFont="1" applyFill="1" applyBorder="1" applyAlignment="1" applyProtection="1">
      <alignment horizontal="center" vertical="center"/>
      <protection locked="0"/>
    </xf>
    <xf numFmtId="10" fontId="7" fillId="13" borderId="28" xfId="2" applyNumberFormat="1" applyFont="1" applyFill="1" applyBorder="1" applyAlignment="1" applyProtection="1">
      <alignment horizontal="center" vertical="center"/>
      <protection locked="0"/>
    </xf>
    <xf numFmtId="10" fontId="7" fillId="13" borderId="29" xfId="2" applyNumberFormat="1" applyFont="1" applyFill="1" applyBorder="1" applyAlignment="1" applyProtection="1">
      <alignment horizontal="center" vertical="center"/>
      <protection locked="0"/>
    </xf>
    <xf numFmtId="0" fontId="10" fillId="19" borderId="8" xfId="0" applyFont="1" applyFill="1" applyBorder="1" applyAlignment="1">
      <alignment horizontal="left" vertical="center"/>
    </xf>
    <xf numFmtId="0" fontId="10" fillId="19" borderId="16" xfId="0" applyFont="1" applyFill="1" applyBorder="1" applyAlignment="1">
      <alignment horizontal="center" vertical="center"/>
    </xf>
    <xf numFmtId="166" fontId="10" fillId="19" borderId="16" xfId="0" quotePrefix="1" applyNumberFormat="1" applyFont="1" applyFill="1" applyBorder="1" applyAlignment="1">
      <alignment horizontal="center" vertical="center"/>
    </xf>
    <xf numFmtId="0" fontId="10" fillId="19" borderId="7" xfId="0" applyFont="1" applyFill="1" applyBorder="1" applyAlignment="1">
      <alignment horizontal="center" vertical="center"/>
    </xf>
    <xf numFmtId="166" fontId="10" fillId="19" borderId="7" xfId="0" quotePrefix="1" applyNumberFormat="1" applyFont="1" applyFill="1" applyBorder="1" applyAlignment="1">
      <alignment horizontal="center" vertical="center"/>
    </xf>
    <xf numFmtId="164" fontId="10" fillId="19" borderId="16" xfId="0" applyNumberFormat="1" applyFont="1" applyFill="1" applyBorder="1" applyAlignment="1">
      <alignment horizontal="center" vertical="center"/>
    </xf>
    <xf numFmtId="164" fontId="10" fillId="19" borderId="9" xfId="0" applyNumberFormat="1" applyFont="1" applyFill="1" applyBorder="1" applyAlignment="1">
      <alignment horizontal="center" vertical="center"/>
    </xf>
    <xf numFmtId="0" fontId="7" fillId="16" borderId="44" xfId="0" applyFont="1" applyFill="1" applyBorder="1" applyAlignment="1">
      <alignment horizontal="left" vertical="center"/>
    </xf>
    <xf numFmtId="0" fontId="7" fillId="16" borderId="45" xfId="0" applyFont="1" applyFill="1" applyBorder="1" applyAlignment="1">
      <alignment horizontal="left" vertical="center"/>
    </xf>
    <xf numFmtId="0" fontId="7" fillId="16" borderId="46" xfId="0" applyFont="1" applyFill="1" applyBorder="1" applyAlignment="1">
      <alignment horizontal="left" vertical="center"/>
    </xf>
    <xf numFmtId="164" fontId="7" fillId="16" borderId="48" xfId="0" applyNumberFormat="1" applyFont="1" applyFill="1" applyBorder="1" applyAlignment="1">
      <alignment horizontal="center" vertical="center"/>
    </xf>
    <xf numFmtId="164" fontId="7" fillId="16" borderId="3" xfId="0" applyNumberFormat="1" applyFont="1" applyFill="1" applyBorder="1" applyAlignment="1">
      <alignment horizontal="center" vertical="center"/>
    </xf>
    <xf numFmtId="164" fontId="7" fillId="16" borderId="49" xfId="0" applyNumberFormat="1" applyFont="1" applyFill="1" applyBorder="1" applyAlignment="1">
      <alignment horizontal="center" vertical="center"/>
    </xf>
    <xf numFmtId="164" fontId="7" fillId="16" borderId="0" xfId="0" applyNumberFormat="1" applyFont="1" applyFill="1" applyAlignment="1">
      <alignment horizontal="center" vertical="center"/>
    </xf>
    <xf numFmtId="164" fontId="7" fillId="16" borderId="12" xfId="0" applyNumberFormat="1" applyFont="1" applyFill="1" applyBorder="1" applyAlignment="1">
      <alignment horizontal="center" vertical="center"/>
    </xf>
    <xf numFmtId="164" fontId="7" fillId="16" borderId="50" xfId="0" applyNumberFormat="1" applyFont="1" applyFill="1" applyBorder="1" applyAlignment="1">
      <alignment horizontal="center" vertical="center"/>
    </xf>
    <xf numFmtId="164" fontId="7" fillId="16" borderId="2" xfId="0" applyNumberFormat="1" applyFont="1" applyFill="1" applyBorder="1" applyAlignment="1">
      <alignment horizontal="center" vertical="center"/>
    </xf>
    <xf numFmtId="166" fontId="10" fillId="19" borderId="8" xfId="0" quotePrefix="1" applyNumberFormat="1" applyFont="1" applyFill="1" applyBorder="1" applyAlignment="1">
      <alignment horizontal="center" vertical="center"/>
    </xf>
    <xf numFmtId="164" fontId="7" fillId="16" borderId="17" xfId="0" applyNumberFormat="1" applyFont="1" applyFill="1" applyBorder="1" applyAlignment="1">
      <alignment horizontal="center" vertical="center"/>
    </xf>
    <xf numFmtId="164" fontId="7" fillId="16" borderId="15" xfId="0" applyNumberFormat="1" applyFont="1" applyFill="1" applyBorder="1" applyAlignment="1">
      <alignment horizontal="center" vertical="center"/>
    </xf>
    <xf numFmtId="164" fontId="7" fillId="16" borderId="18" xfId="0" applyNumberFormat="1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left" vertical="center"/>
    </xf>
    <xf numFmtId="166" fontId="25" fillId="18" borderId="7" xfId="0" quotePrefix="1" applyNumberFormat="1" applyFont="1" applyFill="1" applyBorder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/>
    </xf>
    <xf numFmtId="164" fontId="25" fillId="18" borderId="16" xfId="0" applyNumberFormat="1" applyFont="1" applyFill="1" applyBorder="1" applyAlignment="1">
      <alignment horizontal="center" vertical="center"/>
    </xf>
    <xf numFmtId="164" fontId="25" fillId="18" borderId="9" xfId="0" applyNumberFormat="1" applyFont="1" applyFill="1" applyBorder="1" applyAlignment="1">
      <alignment horizontal="center" vertical="center"/>
    </xf>
    <xf numFmtId="0" fontId="25" fillId="18" borderId="7" xfId="0" applyFont="1" applyFill="1" applyBorder="1" applyAlignment="1">
      <alignment horizontal="center" vertical="center"/>
    </xf>
    <xf numFmtId="167" fontId="25" fillId="18" borderId="7" xfId="0" applyNumberFormat="1" applyFont="1" applyFill="1" applyBorder="1" applyAlignment="1">
      <alignment horizontal="center" vertical="center"/>
    </xf>
    <xf numFmtId="167" fontId="7" fillId="16" borderId="15" xfId="0" applyNumberFormat="1" applyFont="1" applyFill="1" applyBorder="1" applyAlignment="1">
      <alignment horizontal="center" vertical="center"/>
    </xf>
    <xf numFmtId="3" fontId="7" fillId="13" borderId="43" xfId="0" applyNumberFormat="1" applyFont="1" applyFill="1" applyBorder="1" applyAlignment="1" applyProtection="1">
      <alignment horizontal="center" vertical="center"/>
      <protection locked="0"/>
    </xf>
    <xf numFmtId="0" fontId="14" fillId="0" borderId="0" xfId="3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2" borderId="0" xfId="0" applyFont="1" applyFill="1" applyAlignment="1">
      <alignment vertical="center"/>
    </xf>
    <xf numFmtId="0" fontId="7" fillId="27" borderId="44" xfId="0" applyFont="1" applyFill="1" applyBorder="1" applyAlignment="1">
      <alignment vertical="center"/>
    </xf>
    <xf numFmtId="0" fontId="7" fillId="27" borderId="45" xfId="0" applyFont="1" applyFill="1" applyBorder="1" applyAlignment="1">
      <alignment vertical="center"/>
    </xf>
    <xf numFmtId="0" fontId="7" fillId="27" borderId="46" xfId="0" applyFont="1" applyFill="1" applyBorder="1" applyAlignment="1">
      <alignment vertical="center"/>
    </xf>
    <xf numFmtId="0" fontId="7" fillId="27" borderId="8" xfId="0" applyFont="1" applyFill="1" applyBorder="1" applyAlignment="1">
      <alignment vertical="center"/>
    </xf>
    <xf numFmtId="164" fontId="34" fillId="0" borderId="0" xfId="0" applyNumberFormat="1" applyFont="1" applyAlignment="1" applyProtection="1">
      <alignment horizontal="center" vertical="center"/>
      <protection hidden="1"/>
    </xf>
    <xf numFmtId="164" fontId="35" fillId="0" borderId="0" xfId="0" applyNumberFormat="1" applyFont="1" applyAlignment="1" applyProtection="1">
      <alignment horizontal="left" vertical="center"/>
      <protection hidden="1"/>
    </xf>
    <xf numFmtId="49" fontId="34" fillId="0" borderId="0" xfId="0" applyNumberFormat="1" applyFont="1" applyAlignment="1" applyProtection="1">
      <alignment horizontal="center" vertical="center"/>
      <protection hidden="1"/>
    </xf>
    <xf numFmtId="9" fontId="34" fillId="0" borderId="0" xfId="2" applyFont="1" applyFill="1" applyAlignment="1" applyProtection="1">
      <alignment horizontal="center" vertical="center"/>
      <protection hidden="1"/>
    </xf>
    <xf numFmtId="1" fontId="34" fillId="0" borderId="0" xfId="0" applyNumberFormat="1" applyFont="1" applyAlignment="1" applyProtection="1">
      <alignment horizontal="center" vertical="center"/>
      <protection hidden="1"/>
    </xf>
    <xf numFmtId="166" fontId="34" fillId="0" borderId="0" xfId="0" applyNumberFormat="1" applyFont="1" applyAlignment="1">
      <alignment horizontal="center" vertical="center"/>
    </xf>
    <xf numFmtId="166" fontId="10" fillId="14" borderId="7" xfId="0" quotePrefix="1" applyNumberFormat="1" applyFont="1" applyFill="1" applyBorder="1" applyAlignment="1">
      <alignment horizontal="center" vertical="center"/>
    </xf>
    <xf numFmtId="1" fontId="25" fillId="2" borderId="0" xfId="0" applyNumberFormat="1" applyFont="1" applyFill="1" applyAlignment="1" applyProtection="1">
      <alignment horizontal="center" vertical="center"/>
      <protection hidden="1"/>
    </xf>
    <xf numFmtId="1" fontId="25" fillId="0" borderId="0" xfId="0" applyNumberFormat="1" applyFont="1" applyAlignment="1" applyProtection="1">
      <alignment horizontal="center" vertical="center"/>
      <protection hidden="1"/>
    </xf>
    <xf numFmtId="164" fontId="35" fillId="2" borderId="0" xfId="0" applyNumberFormat="1" applyFont="1" applyFill="1" applyAlignment="1" applyProtection="1">
      <alignment horizontal="center" vertical="center"/>
      <protection hidden="1"/>
    </xf>
    <xf numFmtId="0" fontId="36" fillId="2" borderId="0" xfId="0" applyFont="1" applyFill="1" applyAlignment="1" applyProtection="1">
      <alignment horizontal="center" vertical="center"/>
      <protection hidden="1"/>
    </xf>
    <xf numFmtId="164" fontId="35" fillId="27" borderId="3" xfId="0" applyNumberFormat="1" applyFont="1" applyFill="1" applyBorder="1" applyAlignment="1" applyProtection="1">
      <alignment horizontal="center" vertical="center"/>
      <protection hidden="1"/>
    </xf>
    <xf numFmtId="164" fontId="35" fillId="27" borderId="11" xfId="0" applyNumberFormat="1" applyFont="1" applyFill="1" applyBorder="1" applyAlignment="1" applyProtection="1">
      <alignment horizontal="center" vertical="center"/>
      <protection hidden="1"/>
    </xf>
    <xf numFmtId="164" fontId="35" fillId="27" borderId="0" xfId="0" applyNumberFormat="1" applyFont="1" applyFill="1" applyAlignment="1" applyProtection="1">
      <alignment horizontal="center" vertical="center"/>
      <protection hidden="1"/>
    </xf>
    <xf numFmtId="164" fontId="35" fillId="27" borderId="12" xfId="0" applyNumberFormat="1" applyFont="1" applyFill="1" applyBorder="1" applyAlignment="1" applyProtection="1">
      <alignment horizontal="center" vertical="center"/>
      <protection hidden="1"/>
    </xf>
    <xf numFmtId="164" fontId="35" fillId="27" borderId="2" xfId="0" applyNumberFormat="1" applyFont="1" applyFill="1" applyBorder="1" applyAlignment="1" applyProtection="1">
      <alignment horizontal="center" vertical="center"/>
      <protection hidden="1"/>
    </xf>
    <xf numFmtId="164" fontId="35" fillId="27" borderId="14" xfId="0" applyNumberFormat="1" applyFont="1" applyFill="1" applyBorder="1" applyAlignment="1" applyProtection="1">
      <alignment horizontal="center" vertical="center"/>
      <protection hidden="1"/>
    </xf>
    <xf numFmtId="166" fontId="10" fillId="14" borderId="16" xfId="0" quotePrefix="1" applyNumberFormat="1" applyFont="1" applyFill="1" applyBorder="1" applyAlignment="1">
      <alignment horizontal="center" vertical="center"/>
    </xf>
    <xf numFmtId="166" fontId="10" fillId="14" borderId="9" xfId="0" quotePrefix="1" applyNumberFormat="1" applyFont="1" applyFill="1" applyBorder="1" applyAlignment="1">
      <alignment horizontal="center" vertical="center"/>
    </xf>
    <xf numFmtId="164" fontId="35" fillId="27" borderId="17" xfId="0" applyNumberFormat="1" applyFont="1" applyFill="1" applyBorder="1" applyAlignment="1" applyProtection="1">
      <alignment horizontal="center" vertical="center"/>
      <protection hidden="1"/>
    </xf>
    <xf numFmtId="164" fontId="35" fillId="27" borderId="15" xfId="0" applyNumberFormat="1" applyFont="1" applyFill="1" applyBorder="1" applyAlignment="1" applyProtection="1">
      <alignment horizontal="center" vertical="center"/>
      <protection hidden="1"/>
    </xf>
    <xf numFmtId="164" fontId="35" fillId="27" borderId="18" xfId="0" applyNumberFormat="1" applyFont="1" applyFill="1" applyBorder="1" applyAlignment="1" applyProtection="1">
      <alignment horizontal="center" vertical="center"/>
      <protection hidden="1"/>
    </xf>
    <xf numFmtId="164" fontId="10" fillId="14" borderId="16" xfId="0" applyNumberFormat="1" applyFont="1" applyFill="1" applyBorder="1" applyAlignment="1">
      <alignment horizontal="center" vertical="center"/>
    </xf>
    <xf numFmtId="164" fontId="10" fillId="14" borderId="9" xfId="0" applyNumberFormat="1" applyFont="1" applyFill="1" applyBorder="1" applyAlignment="1">
      <alignment horizontal="center" vertical="center"/>
    </xf>
    <xf numFmtId="164" fontId="35" fillId="27" borderId="17" xfId="0" quotePrefix="1" applyNumberFormat="1" applyFont="1" applyFill="1" applyBorder="1" applyAlignment="1" applyProtection="1">
      <alignment horizontal="center" vertical="center"/>
      <protection hidden="1"/>
    </xf>
    <xf numFmtId="164" fontId="10" fillId="14" borderId="7" xfId="0" applyNumberFormat="1" applyFont="1" applyFill="1" applyBorder="1" applyAlignment="1">
      <alignment horizontal="center" vertical="center"/>
    </xf>
    <xf numFmtId="166" fontId="25" fillId="7" borderId="3" xfId="0" quotePrefix="1" applyNumberFormat="1" applyFont="1" applyFill="1" applyBorder="1" applyAlignment="1">
      <alignment horizontal="center" vertical="center"/>
    </xf>
    <xf numFmtId="166" fontId="25" fillId="7" borderId="11" xfId="0" quotePrefix="1" applyNumberFormat="1" applyFont="1" applyFill="1" applyBorder="1" applyAlignment="1">
      <alignment horizontal="center" vertical="center"/>
    </xf>
    <xf numFmtId="164" fontId="35" fillId="10" borderId="2" xfId="0" applyNumberFormat="1" applyFont="1" applyFill="1" applyBorder="1" applyAlignment="1" applyProtection="1">
      <alignment horizontal="center" vertical="center"/>
      <protection hidden="1"/>
    </xf>
    <xf numFmtId="164" fontId="35" fillId="10" borderId="14" xfId="0" applyNumberFormat="1" applyFont="1" applyFill="1" applyBorder="1" applyAlignment="1" applyProtection="1">
      <alignment horizontal="center" vertical="center"/>
      <protection hidden="1"/>
    </xf>
    <xf numFmtId="164" fontId="7" fillId="13" borderId="54" xfId="0" applyNumberFormat="1" applyFont="1" applyFill="1" applyBorder="1" applyAlignment="1" applyProtection="1">
      <alignment horizontal="center" vertical="center"/>
      <protection locked="0"/>
    </xf>
    <xf numFmtId="10" fontId="7" fillId="13" borderId="21" xfId="2" applyNumberFormat="1" applyFont="1" applyFill="1" applyBorder="1" applyAlignment="1" applyProtection="1">
      <alignment horizontal="center" vertical="center"/>
      <protection locked="0"/>
    </xf>
    <xf numFmtId="10" fontId="7" fillId="13" borderId="24" xfId="2" applyNumberFormat="1" applyFont="1" applyFill="1" applyBorder="1" applyAlignment="1" applyProtection="1">
      <alignment horizontal="center" vertical="center"/>
      <protection locked="0"/>
    </xf>
    <xf numFmtId="3" fontId="35" fillId="13" borderId="47" xfId="0" applyNumberFormat="1" applyFont="1" applyFill="1" applyBorder="1" applyAlignment="1" applyProtection="1">
      <alignment horizontal="center" vertical="center"/>
      <protection locked="0"/>
    </xf>
    <xf numFmtId="168" fontId="7" fillId="13" borderId="47" xfId="2" applyNumberFormat="1" applyFont="1" applyFill="1" applyBorder="1" applyAlignment="1" applyProtection="1">
      <alignment horizontal="center" vertical="center"/>
      <protection locked="0"/>
    </xf>
    <xf numFmtId="0" fontId="25" fillId="9" borderId="10" xfId="0" applyFont="1" applyFill="1" applyBorder="1" applyAlignment="1" applyProtection="1">
      <alignment vertical="center"/>
      <protection hidden="1"/>
    </xf>
    <xf numFmtId="17" fontId="25" fillId="9" borderId="3" xfId="0" applyNumberFormat="1" applyFont="1" applyFill="1" applyBorder="1" applyAlignment="1">
      <alignment horizontal="center"/>
    </xf>
    <xf numFmtId="17" fontId="25" fillId="9" borderId="11" xfId="0" applyNumberFormat="1" applyFont="1" applyFill="1" applyBorder="1" applyAlignment="1">
      <alignment horizontal="center"/>
    </xf>
    <xf numFmtId="0" fontId="15" fillId="2" borderId="6" xfId="0" applyFont="1" applyFill="1" applyBorder="1" applyProtection="1">
      <protection hidden="1"/>
    </xf>
    <xf numFmtId="167" fontId="16" fillId="2" borderId="12" xfId="4" applyNumberFormat="1" applyFont="1" applyFill="1" applyBorder="1" applyAlignment="1">
      <alignment horizontal="center" vertical="center"/>
    </xf>
    <xf numFmtId="0" fontId="16" fillId="2" borderId="6" xfId="0" applyFont="1" applyFill="1" applyBorder="1" applyProtection="1">
      <protection hidden="1"/>
    </xf>
    <xf numFmtId="0" fontId="15" fillId="10" borderId="6" xfId="0" applyFont="1" applyFill="1" applyBorder="1" applyProtection="1">
      <protection hidden="1"/>
    </xf>
    <xf numFmtId="167" fontId="15" fillId="10" borderId="12" xfId="4" applyNumberFormat="1" applyFont="1" applyFill="1" applyBorder="1" applyAlignment="1">
      <alignment horizontal="center" vertical="center"/>
    </xf>
    <xf numFmtId="0" fontId="16" fillId="2" borderId="13" xfId="0" applyFont="1" applyFill="1" applyBorder="1" applyProtection="1">
      <protection hidden="1"/>
    </xf>
    <xf numFmtId="167" fontId="15" fillId="10" borderId="11" xfId="4" applyNumberFormat="1" applyFont="1" applyFill="1" applyBorder="1" applyAlignment="1">
      <alignment horizontal="center" vertical="center"/>
    </xf>
    <xf numFmtId="0" fontId="15" fillId="10" borderId="8" xfId="0" applyFont="1" applyFill="1" applyBorder="1" applyProtection="1">
      <protection hidden="1"/>
    </xf>
    <xf numFmtId="167" fontId="15" fillId="10" borderId="16" xfId="4" applyNumberFormat="1" applyFont="1" applyFill="1" applyBorder="1" applyAlignment="1">
      <alignment horizontal="center" vertical="center"/>
    </xf>
    <xf numFmtId="167" fontId="15" fillId="10" borderId="9" xfId="4" applyNumberFormat="1" applyFont="1" applyFill="1" applyBorder="1" applyAlignment="1">
      <alignment horizontal="center" vertical="center"/>
    </xf>
    <xf numFmtId="168" fontId="9" fillId="2" borderId="0" xfId="2" applyNumberFormat="1" applyFont="1" applyFill="1" applyAlignment="1">
      <alignment horizontal="center"/>
    </xf>
    <xf numFmtId="17" fontId="10" fillId="13" borderId="68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vertical="center"/>
    </xf>
    <xf numFmtId="4" fontId="7" fillId="13" borderId="66" xfId="0" applyNumberFormat="1" applyFont="1" applyFill="1" applyBorder="1" applyAlignment="1" applyProtection="1">
      <alignment horizontal="center" vertical="center"/>
      <protection locked="0"/>
    </xf>
    <xf numFmtId="4" fontId="7" fillId="13" borderId="67" xfId="0" applyNumberFormat="1" applyFont="1" applyFill="1" applyBorder="1" applyAlignment="1" applyProtection="1">
      <alignment horizontal="center" vertical="center"/>
      <protection locked="0"/>
    </xf>
    <xf numFmtId="0" fontId="13" fillId="2" borderId="0" xfId="3" applyFont="1" applyFill="1" applyAlignment="1" applyProtection="1">
      <alignment horizontal="center" vertical="center"/>
    </xf>
    <xf numFmtId="1" fontId="10" fillId="1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center" vertical="center" wrapText="1"/>
    </xf>
    <xf numFmtId="0" fontId="13" fillId="2" borderId="0" xfId="3" applyFont="1" applyFill="1" applyAlignment="1" applyProtection="1">
      <alignment horizontal="center" vertical="top" wrapText="1"/>
    </xf>
    <xf numFmtId="0" fontId="19" fillId="23" borderId="10" xfId="0" applyFont="1" applyFill="1" applyBorder="1" applyAlignment="1" applyProtection="1">
      <alignment horizontal="left" wrapText="1"/>
      <protection locked="0"/>
    </xf>
    <xf numFmtId="0" fontId="19" fillId="23" borderId="3" xfId="0" applyFont="1" applyFill="1" applyBorder="1" applyAlignment="1" applyProtection="1">
      <alignment horizontal="left" wrapText="1"/>
      <protection locked="0"/>
    </xf>
    <xf numFmtId="0" fontId="7" fillId="23" borderId="3" xfId="0" applyFont="1" applyFill="1" applyBorder="1" applyAlignment="1">
      <alignment horizontal="center" wrapText="1"/>
    </xf>
    <xf numFmtId="0" fontId="7" fillId="23" borderId="11" xfId="0" applyFont="1" applyFill="1" applyBorder="1" applyAlignment="1">
      <alignment horizontal="center" wrapText="1"/>
    </xf>
    <xf numFmtId="0" fontId="7" fillId="23" borderId="2" xfId="0" applyFont="1" applyFill="1" applyBorder="1" applyAlignment="1">
      <alignment horizontal="center" wrapText="1"/>
    </xf>
    <xf numFmtId="0" fontId="7" fillId="23" borderId="14" xfId="0" applyFont="1" applyFill="1" applyBorder="1" applyAlignment="1">
      <alignment horizontal="center" wrapText="1"/>
    </xf>
    <xf numFmtId="0" fontId="9" fillId="15" borderId="10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8" fillId="23" borderId="13" xfId="0" applyFont="1" applyFill="1" applyBorder="1" applyAlignment="1">
      <alignment horizontal="left" vertical="center" wrapText="1"/>
    </xf>
    <xf numFmtId="0" fontId="8" fillId="23" borderId="2" xfId="0" applyFont="1" applyFill="1" applyBorder="1" applyAlignment="1">
      <alignment horizontal="left" vertical="center" wrapText="1"/>
    </xf>
    <xf numFmtId="0" fontId="9" fillId="22" borderId="8" xfId="0" applyFont="1" applyFill="1" applyBorder="1" applyAlignment="1">
      <alignment horizontal="center" vertical="center"/>
    </xf>
    <xf numFmtId="0" fontId="9" fillId="22" borderId="9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9" fillId="21" borderId="8" xfId="0" applyFont="1" applyFill="1" applyBorder="1" applyAlignment="1">
      <alignment horizontal="center" vertical="center"/>
    </xf>
    <xf numFmtId="0" fontId="9" fillId="21" borderId="16" xfId="0" applyFont="1" applyFill="1" applyBorder="1" applyAlignment="1">
      <alignment horizontal="center" vertical="center"/>
    </xf>
    <xf numFmtId="0" fontId="9" fillId="21" borderId="9" xfId="0" applyFont="1" applyFill="1" applyBorder="1" applyAlignment="1">
      <alignment horizontal="center" vertical="center"/>
    </xf>
    <xf numFmtId="0" fontId="25" fillId="26" borderId="8" xfId="0" applyFont="1" applyFill="1" applyBorder="1" applyAlignment="1">
      <alignment horizontal="left" vertical="center"/>
    </xf>
    <xf numFmtId="0" fontId="25" fillId="26" borderId="1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25" borderId="13" xfId="0" applyFont="1" applyFill="1" applyBorder="1" applyAlignment="1">
      <alignment horizontal="left" vertical="center"/>
    </xf>
    <xf numFmtId="0" fontId="7" fillId="25" borderId="2" xfId="0" applyFont="1" applyFill="1" applyBorder="1" applyAlignment="1">
      <alignment horizontal="left" vertical="center"/>
    </xf>
    <xf numFmtId="165" fontId="10" fillId="17" borderId="8" xfId="0" applyNumberFormat="1" applyFont="1" applyFill="1" applyBorder="1" applyAlignment="1">
      <alignment horizontal="left" vertical="center"/>
    </xf>
    <xf numFmtId="165" fontId="10" fillId="17" borderId="16" xfId="0" applyNumberFormat="1" applyFont="1" applyFill="1" applyBorder="1" applyAlignment="1">
      <alignment horizontal="left" vertical="center"/>
    </xf>
    <xf numFmtId="0" fontId="7" fillId="25" borderId="6" xfId="0" applyFont="1" applyFill="1" applyBorder="1" applyAlignment="1">
      <alignment horizontal="left" vertical="center"/>
    </xf>
    <xf numFmtId="0" fontId="7" fillId="25" borderId="0" xfId="0" applyFont="1" applyFill="1" applyAlignment="1">
      <alignment horizontal="left" vertical="center"/>
    </xf>
    <xf numFmtId="0" fontId="10" fillId="17" borderId="8" xfId="0" applyFont="1" applyFill="1" applyBorder="1" applyAlignment="1">
      <alignment horizontal="left" vertical="center"/>
    </xf>
    <xf numFmtId="0" fontId="10" fillId="17" borderId="9" xfId="0" applyFont="1" applyFill="1" applyBorder="1" applyAlignment="1">
      <alignment horizontal="left" vertical="center"/>
    </xf>
    <xf numFmtId="0" fontId="7" fillId="25" borderId="10" xfId="0" applyFont="1" applyFill="1" applyBorder="1" applyAlignment="1">
      <alignment horizontal="left" vertical="center"/>
    </xf>
    <xf numFmtId="0" fontId="7" fillId="25" borderId="3" xfId="0" applyFont="1" applyFill="1" applyBorder="1" applyAlignment="1">
      <alignment horizontal="left" vertical="center"/>
    </xf>
    <xf numFmtId="49" fontId="7" fillId="25" borderId="13" xfId="0" applyNumberFormat="1" applyFont="1" applyFill="1" applyBorder="1" applyAlignment="1">
      <alignment horizontal="left" vertical="center"/>
    </xf>
    <xf numFmtId="49" fontId="7" fillId="25" borderId="34" xfId="0" applyNumberFormat="1" applyFont="1" applyFill="1" applyBorder="1" applyAlignment="1">
      <alignment horizontal="left" vertical="center"/>
    </xf>
    <xf numFmtId="0" fontId="10" fillId="17" borderId="16" xfId="0" applyFont="1" applyFill="1" applyBorder="1" applyAlignment="1">
      <alignment horizontal="left" vertical="center"/>
    </xf>
    <xf numFmtId="49" fontId="7" fillId="25" borderId="6" xfId="0" applyNumberFormat="1" applyFont="1" applyFill="1" applyBorder="1" applyAlignment="1">
      <alignment horizontal="left" vertical="center"/>
    </xf>
    <xf numFmtId="49" fontId="7" fillId="25" borderId="33" xfId="0" applyNumberFormat="1" applyFont="1" applyFill="1" applyBorder="1" applyAlignment="1">
      <alignment horizontal="left" vertical="center"/>
    </xf>
    <xf numFmtId="0" fontId="7" fillId="13" borderId="25" xfId="0" applyFont="1" applyFill="1" applyBorder="1" applyAlignment="1" applyProtection="1">
      <alignment horizontal="left" vertical="center"/>
      <protection locked="0"/>
    </xf>
    <xf numFmtId="0" fontId="7" fillId="13" borderId="4" xfId="0" applyFont="1" applyFill="1" applyBorder="1" applyAlignment="1" applyProtection="1">
      <alignment horizontal="left" vertical="center"/>
      <protection locked="0"/>
    </xf>
    <xf numFmtId="0" fontId="7" fillId="13" borderId="27" xfId="0" applyFont="1" applyFill="1" applyBorder="1" applyAlignment="1" applyProtection="1">
      <alignment horizontal="left" vertical="center"/>
      <protection locked="0"/>
    </xf>
    <xf numFmtId="0" fontId="7" fillId="13" borderId="28" xfId="0" applyFont="1" applyFill="1" applyBorder="1" applyAlignment="1" applyProtection="1">
      <alignment horizontal="left" vertical="center"/>
      <protection locked="0"/>
    </xf>
    <xf numFmtId="0" fontId="10" fillId="17" borderId="7" xfId="0" applyFont="1" applyFill="1" applyBorder="1" applyAlignment="1">
      <alignment horizontal="left" vertical="center"/>
    </xf>
    <xf numFmtId="165" fontId="7" fillId="13" borderId="30" xfId="0" applyNumberFormat="1" applyFont="1" applyFill="1" applyBorder="1" applyAlignment="1" applyProtection="1">
      <alignment horizontal="left" vertical="center"/>
      <protection locked="0"/>
    </xf>
    <xf numFmtId="165" fontId="7" fillId="13" borderId="31" xfId="0" applyNumberFormat="1" applyFont="1" applyFill="1" applyBorder="1" applyAlignment="1" applyProtection="1">
      <alignment horizontal="left" vertical="center"/>
      <protection locked="0"/>
    </xf>
    <xf numFmtId="165" fontId="7" fillId="13" borderId="25" xfId="0" applyNumberFormat="1" applyFont="1" applyFill="1" applyBorder="1" applyAlignment="1" applyProtection="1">
      <alignment horizontal="left" vertical="center"/>
      <protection locked="0"/>
    </xf>
    <xf numFmtId="165" fontId="7" fillId="13" borderId="4" xfId="0" applyNumberFormat="1" applyFont="1" applyFill="1" applyBorder="1" applyAlignment="1" applyProtection="1">
      <alignment horizontal="left" vertical="center"/>
      <protection locked="0"/>
    </xf>
    <xf numFmtId="0" fontId="7" fillId="20" borderId="6" xfId="0" applyFont="1" applyFill="1" applyBorder="1" applyAlignment="1">
      <alignment horizontal="left" vertical="center"/>
    </xf>
    <xf numFmtId="0" fontId="7" fillId="20" borderId="12" xfId="0" applyFont="1" applyFill="1" applyBorder="1" applyAlignment="1">
      <alignment horizontal="left" vertical="center"/>
    </xf>
    <xf numFmtId="0" fontId="7" fillId="20" borderId="13" xfId="0" applyFont="1" applyFill="1" applyBorder="1" applyAlignment="1">
      <alignment horizontal="left" vertical="center"/>
    </xf>
    <xf numFmtId="0" fontId="7" fillId="20" borderId="14" xfId="0" applyFont="1" applyFill="1" applyBorder="1" applyAlignment="1">
      <alignment horizontal="left" vertical="center"/>
    </xf>
    <xf numFmtId="0" fontId="25" fillId="8" borderId="8" xfId="0" applyFont="1" applyFill="1" applyBorder="1" applyAlignment="1">
      <alignment horizontal="left" vertical="center"/>
    </xf>
    <xf numFmtId="0" fontId="25" fillId="8" borderId="16" xfId="0" applyFont="1" applyFill="1" applyBorder="1" applyAlignment="1">
      <alignment horizontal="left" vertical="center"/>
    </xf>
    <xf numFmtId="0" fontId="7" fillId="20" borderId="10" xfId="0" applyFont="1" applyFill="1" applyBorder="1" applyAlignment="1">
      <alignment horizontal="left" vertical="center"/>
    </xf>
    <xf numFmtId="0" fontId="7" fillId="20" borderId="11" xfId="0" applyFont="1" applyFill="1" applyBorder="1" applyAlignment="1">
      <alignment horizontal="left" vertical="center"/>
    </xf>
    <xf numFmtId="0" fontId="25" fillId="8" borderId="9" xfId="0" applyFont="1" applyFill="1" applyBorder="1" applyAlignment="1">
      <alignment horizontal="left" vertical="center"/>
    </xf>
    <xf numFmtId="0" fontId="7" fillId="20" borderId="0" xfId="0" applyFont="1" applyFill="1" applyAlignment="1">
      <alignment horizontal="left" vertical="center"/>
    </xf>
    <xf numFmtId="0" fontId="7" fillId="20" borderId="2" xfId="0" applyFont="1" applyFill="1" applyBorder="1" applyAlignment="1">
      <alignment horizontal="left" vertical="center"/>
    </xf>
    <xf numFmtId="0" fontId="10" fillId="22" borderId="8" xfId="0" applyFont="1" applyFill="1" applyBorder="1" applyAlignment="1">
      <alignment horizontal="left" vertical="center"/>
    </xf>
    <xf numFmtId="0" fontId="10" fillId="22" borderId="16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0" fillId="22" borderId="7" xfId="0" applyFont="1" applyFill="1" applyBorder="1" applyAlignment="1">
      <alignment horizontal="left" vertical="center"/>
    </xf>
    <xf numFmtId="0" fontId="7" fillId="20" borderId="3" xfId="0" applyFont="1" applyFill="1" applyBorder="1" applyAlignment="1">
      <alignment horizontal="left" vertical="center"/>
    </xf>
    <xf numFmtId="0" fontId="7" fillId="20" borderId="34" xfId="0" applyFont="1" applyFill="1" applyBorder="1" applyAlignment="1">
      <alignment horizontal="left" vertical="center"/>
    </xf>
    <xf numFmtId="0" fontId="7" fillId="20" borderId="33" xfId="0" applyFont="1" applyFill="1" applyBorder="1" applyAlignment="1">
      <alignment horizontal="left" vertical="center"/>
    </xf>
    <xf numFmtId="165" fontId="7" fillId="13" borderId="55" xfId="0" applyNumberFormat="1" applyFont="1" applyFill="1" applyBorder="1" applyAlignment="1" applyProtection="1">
      <alignment horizontal="left" vertical="center"/>
      <protection locked="0"/>
    </xf>
    <xf numFmtId="165" fontId="7" fillId="13" borderId="36" xfId="0" applyNumberFormat="1" applyFont="1" applyFill="1" applyBorder="1" applyAlignment="1" applyProtection="1">
      <alignment horizontal="left" vertical="center"/>
      <protection locked="0"/>
    </xf>
    <xf numFmtId="165" fontId="7" fillId="13" borderId="56" xfId="0" applyNumberFormat="1" applyFont="1" applyFill="1" applyBorder="1" applyAlignment="1" applyProtection="1">
      <alignment horizontal="left" vertical="center"/>
      <protection locked="0"/>
    </xf>
    <xf numFmtId="165" fontId="7" fillId="13" borderId="37" xfId="0" applyNumberFormat="1" applyFont="1" applyFill="1" applyBorder="1" applyAlignment="1" applyProtection="1">
      <alignment horizontal="left" vertical="center"/>
      <protection locked="0"/>
    </xf>
    <xf numFmtId="166" fontId="10" fillId="22" borderId="7" xfId="0" applyNumberFormat="1" applyFont="1" applyFill="1" applyBorder="1" applyAlignment="1">
      <alignment horizontal="left" vertical="center"/>
    </xf>
    <xf numFmtId="165" fontId="7" fillId="13" borderId="52" xfId="0" applyNumberFormat="1" applyFont="1" applyFill="1" applyBorder="1" applyAlignment="1" applyProtection="1">
      <alignment horizontal="left" vertical="center"/>
      <protection locked="0"/>
    </xf>
    <xf numFmtId="165" fontId="7" fillId="13" borderId="51" xfId="0" applyNumberFormat="1" applyFont="1" applyFill="1" applyBorder="1" applyAlignment="1" applyProtection="1">
      <alignment horizontal="left" vertical="center"/>
      <protection locked="0"/>
    </xf>
    <xf numFmtId="0" fontId="7" fillId="20" borderId="6" xfId="0" applyFont="1" applyFill="1" applyBorder="1" applyAlignment="1">
      <alignment horizontal="left"/>
    </xf>
    <xf numFmtId="0" fontId="7" fillId="20" borderId="0" xfId="0" applyFont="1" applyFill="1" applyAlignment="1">
      <alignment horizontal="left"/>
    </xf>
    <xf numFmtId="0" fontId="7" fillId="20" borderId="10" xfId="0" applyFont="1" applyFill="1" applyBorder="1" applyAlignment="1">
      <alignment horizontal="left"/>
    </xf>
    <xf numFmtId="0" fontId="7" fillId="20" borderId="3" xfId="0" applyFont="1" applyFill="1" applyBorder="1" applyAlignment="1">
      <alignment horizontal="left"/>
    </xf>
    <xf numFmtId="0" fontId="7" fillId="13" borderId="25" xfId="0" applyFont="1" applyFill="1" applyBorder="1" applyAlignment="1" applyProtection="1">
      <alignment horizontal="left"/>
      <protection locked="0"/>
    </xf>
    <xf numFmtId="0" fontId="7" fillId="13" borderId="4" xfId="0" applyFont="1" applyFill="1" applyBorder="1" applyAlignment="1" applyProtection="1">
      <alignment horizontal="left"/>
      <protection locked="0"/>
    </xf>
    <xf numFmtId="0" fontId="7" fillId="13" borderId="27" xfId="0" applyFont="1" applyFill="1" applyBorder="1" applyAlignment="1" applyProtection="1">
      <alignment horizontal="left"/>
      <protection locked="0"/>
    </xf>
    <xf numFmtId="0" fontId="7" fillId="13" borderId="28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left"/>
    </xf>
    <xf numFmtId="0" fontId="10" fillId="22" borderId="17" xfId="0" applyFont="1" applyFill="1" applyBorder="1" applyAlignment="1">
      <alignment horizontal="left" vertical="center"/>
    </xf>
    <xf numFmtId="0" fontId="7" fillId="13" borderId="57" xfId="0" applyFont="1" applyFill="1" applyBorder="1" applyAlignment="1" applyProtection="1">
      <alignment horizontal="left"/>
      <protection locked="0"/>
    </xf>
    <xf numFmtId="0" fontId="7" fillId="13" borderId="19" xfId="0" applyFont="1" applyFill="1" applyBorder="1" applyAlignment="1" applyProtection="1">
      <alignment horizontal="left"/>
      <protection locked="0"/>
    </xf>
    <xf numFmtId="0" fontId="7" fillId="16" borderId="6" xfId="0" applyFont="1" applyFill="1" applyBorder="1" applyAlignment="1">
      <alignment horizontal="left" vertical="center"/>
    </xf>
    <xf numFmtId="0" fontId="7" fillId="16" borderId="0" xfId="0" applyFont="1" applyFill="1" applyAlignment="1">
      <alignment horizontal="left" vertical="center"/>
    </xf>
    <xf numFmtId="0" fontId="25" fillId="18" borderId="8" xfId="0" applyFont="1" applyFill="1" applyBorder="1" applyAlignment="1">
      <alignment horizontal="left" vertical="center"/>
    </xf>
    <xf numFmtId="0" fontId="25" fillId="18" borderId="16" xfId="0" applyFont="1" applyFill="1" applyBorder="1" applyAlignment="1">
      <alignment horizontal="left" vertical="center"/>
    </xf>
    <xf numFmtId="0" fontId="10" fillId="19" borderId="8" xfId="0" applyFont="1" applyFill="1" applyBorder="1" applyAlignment="1">
      <alignment horizontal="left" vertical="center"/>
    </xf>
    <xf numFmtId="0" fontId="10" fillId="19" borderId="16" xfId="0" applyFont="1" applyFill="1" applyBorder="1" applyAlignment="1">
      <alignment horizontal="left" vertical="center"/>
    </xf>
    <xf numFmtId="0" fontId="10" fillId="19" borderId="7" xfId="0" applyFont="1" applyFill="1" applyBorder="1" applyAlignment="1">
      <alignment horizontal="left" vertical="center"/>
    </xf>
    <xf numFmtId="0" fontId="25" fillId="18" borderId="7" xfId="0" applyFont="1" applyFill="1" applyBorder="1" applyAlignment="1">
      <alignment horizontal="left" vertical="center"/>
    </xf>
    <xf numFmtId="0" fontId="7" fillId="13" borderId="20" xfId="0" applyFont="1" applyFill="1" applyBorder="1" applyAlignment="1" applyProtection="1">
      <alignment horizontal="left" vertical="center"/>
      <protection locked="0"/>
    </xf>
    <xf numFmtId="0" fontId="7" fillId="13" borderId="1" xfId="0" applyFont="1" applyFill="1" applyBorder="1" applyAlignment="1" applyProtection="1">
      <alignment horizontal="left" vertical="center"/>
      <protection locked="0"/>
    </xf>
    <xf numFmtId="0" fontId="7" fillId="13" borderId="22" xfId="0" applyFont="1" applyFill="1" applyBorder="1" applyAlignment="1" applyProtection="1">
      <alignment horizontal="left" vertical="center"/>
      <protection locked="0"/>
    </xf>
    <xf numFmtId="0" fontId="7" fillId="13" borderId="23" xfId="0" applyFont="1" applyFill="1" applyBorder="1" applyAlignment="1" applyProtection="1">
      <alignment horizontal="left" vertical="center"/>
      <protection locked="0"/>
    </xf>
    <xf numFmtId="0" fontId="7" fillId="13" borderId="65" xfId="0" applyFont="1" applyFill="1" applyBorder="1" applyAlignment="1" applyProtection="1">
      <alignment horizontal="left" vertical="center"/>
      <protection locked="0"/>
    </xf>
    <xf numFmtId="0" fontId="7" fillId="13" borderId="53" xfId="0" applyFont="1" applyFill="1" applyBorder="1" applyAlignment="1" applyProtection="1">
      <alignment horizontal="left" vertical="center"/>
      <protection locked="0"/>
    </xf>
    <xf numFmtId="164" fontId="35" fillId="10" borderId="13" xfId="0" applyNumberFormat="1" applyFont="1" applyFill="1" applyBorder="1" applyAlignment="1" applyProtection="1">
      <alignment horizontal="left" vertical="center"/>
      <protection hidden="1"/>
    </xf>
    <xf numFmtId="164" fontId="35" fillId="10" borderId="2" xfId="0" applyNumberFormat="1" applyFont="1" applyFill="1" applyBorder="1" applyAlignment="1" applyProtection="1">
      <alignment horizontal="left" vertical="center"/>
      <protection hidden="1"/>
    </xf>
    <xf numFmtId="0" fontId="37" fillId="2" borderId="0" xfId="0" applyFont="1" applyFill="1" applyAlignment="1" applyProtection="1">
      <alignment horizontal="left" vertical="center"/>
      <protection locked="0" hidden="1"/>
    </xf>
    <xf numFmtId="0" fontId="25" fillId="7" borderId="10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10" fillId="14" borderId="13" xfId="0" applyFont="1" applyFill="1" applyBorder="1" applyAlignment="1">
      <alignment horizontal="left" vertical="center"/>
    </xf>
    <xf numFmtId="0" fontId="10" fillId="14" borderId="2" xfId="0" applyFont="1" applyFill="1" applyBorder="1" applyAlignment="1">
      <alignment horizontal="left" vertical="center"/>
    </xf>
    <xf numFmtId="0" fontId="7" fillId="27" borderId="6" xfId="0" applyFont="1" applyFill="1" applyBorder="1" applyAlignment="1">
      <alignment horizontal="left" vertical="center"/>
    </xf>
    <xf numFmtId="0" fontId="7" fillId="27" borderId="0" xfId="0" applyFont="1" applyFill="1" applyAlignment="1">
      <alignment horizontal="left" vertical="center"/>
    </xf>
    <xf numFmtId="0" fontId="7" fillId="27" borderId="13" xfId="0" applyFont="1" applyFill="1" applyBorder="1" applyAlignment="1">
      <alignment horizontal="left" vertical="center"/>
    </xf>
    <xf numFmtId="0" fontId="7" fillId="27" borderId="2" xfId="0" applyFont="1" applyFill="1" applyBorder="1" applyAlignment="1">
      <alignment horizontal="left" vertical="center"/>
    </xf>
    <xf numFmtId="0" fontId="10" fillId="14" borderId="8" xfId="0" applyFont="1" applyFill="1" applyBorder="1" applyAlignment="1">
      <alignment horizontal="left" vertical="center"/>
    </xf>
    <xf numFmtId="0" fontId="10" fillId="14" borderId="16" xfId="0" applyFont="1" applyFill="1" applyBorder="1" applyAlignment="1">
      <alignment horizontal="left" vertical="center"/>
    </xf>
    <xf numFmtId="164" fontId="35" fillId="2" borderId="0" xfId="0" applyNumberFormat="1" applyFont="1" applyFill="1" applyAlignment="1" applyProtection="1">
      <alignment horizontal="left" vertical="center"/>
      <protection hidden="1"/>
    </xf>
    <xf numFmtId="0" fontId="10" fillId="14" borderId="10" xfId="0" applyFont="1" applyFill="1" applyBorder="1" applyAlignment="1">
      <alignment horizontal="left" vertical="center"/>
    </xf>
    <xf numFmtId="0" fontId="10" fillId="14" borderId="3" xfId="0" applyFont="1" applyFill="1" applyBorder="1" applyAlignment="1">
      <alignment horizontal="left" vertical="center"/>
    </xf>
    <xf numFmtId="0" fontId="7" fillId="27" borderId="10" xfId="0" applyFont="1" applyFill="1" applyBorder="1" applyAlignment="1">
      <alignment horizontal="left" vertical="center"/>
    </xf>
    <xf numFmtId="0" fontId="7" fillId="27" borderId="3" xfId="0" applyFont="1" applyFill="1" applyBorder="1" applyAlignment="1">
      <alignment horizontal="left" vertical="center"/>
    </xf>
    <xf numFmtId="0" fontId="10" fillId="14" borderId="7" xfId="0" applyFont="1" applyFill="1" applyBorder="1" applyAlignment="1">
      <alignment horizontal="left" vertical="center"/>
    </xf>
    <xf numFmtId="0" fontId="7" fillId="27" borderId="34" xfId="0" applyFont="1" applyFill="1" applyBorder="1" applyAlignment="1">
      <alignment horizontal="left" vertical="center"/>
    </xf>
    <xf numFmtId="1" fontId="25" fillId="0" borderId="0" xfId="0" applyNumberFormat="1" applyFont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28" fillId="2" borderId="0" xfId="0" applyFont="1" applyFill="1" applyAlignment="1">
      <alignment horizontal="right" vertical="center"/>
    </xf>
  </cellXfs>
  <cellStyles count="7">
    <cellStyle name="Collegamento ipertestuale" xfId="3" builtinId="8"/>
    <cellStyle name="Migliaia" xfId="1" builtinId="3"/>
    <cellStyle name="Migliaia [0] 2" xfId="6" xr:uid="{B247BCAA-D1AF-45EA-B022-CAF6E63C4B85}"/>
    <cellStyle name="Normale" xfId="0" builtinId="0"/>
    <cellStyle name="Normale_PARECO" xfId="5" xr:uid="{DD37E847-2953-4DD6-A608-5CABF39489D5}"/>
    <cellStyle name="Percentuale" xfId="2" builtinId="5"/>
    <cellStyle name="Valuta" xfId="4" builtinId="4"/>
  </cellStyles>
  <dxfs count="7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14557435265752E-2"/>
          <c:y val="0.15304676752135524"/>
          <c:w val="0.93277674783265019"/>
          <c:h val="0.73584577081235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Cruscotto!$E$8</c:f>
              <c:strCache>
                <c:ptCount val="1"/>
                <c:pt idx="0">
                  <c:v>   Incassi</c:v>
                </c:pt>
              </c:strCache>
            </c:strRef>
          </c:tx>
          <c:spPr>
            <a:gradFill>
              <a:gsLst>
                <a:gs pos="1000">
                  <a:srgbClr val="00B050"/>
                </a:gs>
                <a:gs pos="100000">
                  <a:schemeClr val="tx1">
                    <a:lumMod val="10000"/>
                    <a:lumOff val="90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617955201876165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C07-476E-A224-B36A13FA0C4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617955201876165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07-476E-A224-B36A13FA0C4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617955201876165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C07-476E-A224-B36A13FA0C4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373718413420459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07-476E-A224-B36A13FA0C4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644125902359765E-2"/>
                      <c:h val="5.43868778737239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C07-476E-A224-B36A13FA0C4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650315101492815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07-476E-A224-B36A13FA0C4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2378167870494E-2"/>
                      <c:h val="3.70063969065480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C07-476E-A224-B36A13FA0C4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C07-476E-A224-B36A13FA0C4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C07-476E-A224-B36A13FA0C4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07-476E-A224-B36A13FA0C4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CC07-476E-A224-B36A13FA0C42}"/>
                </c:ext>
              </c:extLst>
            </c:dLbl>
            <c:dLbl>
              <c:idx val="1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C07-476E-A224-B36A13FA0C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lIns="0" tIns="0" rIns="0" bIns="0" anchor="ctr" anchorCtr="1">
                <a:noAutofit/>
              </a:bodyPr>
              <a:lstStyle/>
              <a:p>
                <a:pPr>
                  <a:defRPr sz="800" b="0" i="0">
                    <a:solidFill>
                      <a:srgbClr val="00B050"/>
                    </a:solidFill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Cruscotto!$F$6:$Q$6</c:f>
              <c:numCache>
                <c:formatCode>[$-410]mmm\-yy;@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Cruscotto!$F$8:$Q$8</c:f>
              <c:numCache>
                <c:formatCode>#,##0\ "€"</c:formatCode>
                <c:ptCount val="12"/>
                <c:pt idx="0">
                  <c:v>18607.72</c:v>
                </c:pt>
                <c:pt idx="1">
                  <c:v>17712.07</c:v>
                </c:pt>
                <c:pt idx="2">
                  <c:v>19208.05</c:v>
                </c:pt>
                <c:pt idx="3">
                  <c:v>18764.849999999999</c:v>
                </c:pt>
                <c:pt idx="4">
                  <c:v>21597.77</c:v>
                </c:pt>
                <c:pt idx="5">
                  <c:v>36613.770000000004</c:v>
                </c:pt>
                <c:pt idx="6">
                  <c:v>64085.599999999999</c:v>
                </c:pt>
                <c:pt idx="7">
                  <c:v>84978.64</c:v>
                </c:pt>
                <c:pt idx="8">
                  <c:v>53280.65</c:v>
                </c:pt>
                <c:pt idx="9">
                  <c:v>23914.09</c:v>
                </c:pt>
                <c:pt idx="10">
                  <c:v>23859.97</c:v>
                </c:pt>
                <c:pt idx="11">
                  <c:v>28426.3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07-476E-A224-B36A13FA0C42}"/>
            </c:ext>
          </c:extLst>
        </c:ser>
        <c:ser>
          <c:idx val="1"/>
          <c:order val="1"/>
          <c:tx>
            <c:strRef>
              <c:f>Cruscotto!$E$10</c:f>
              <c:strCache>
                <c:ptCount val="1"/>
                <c:pt idx="0">
                  <c:v>   Pagamenti</c:v>
                </c:pt>
              </c:strCache>
            </c:strRef>
          </c:tx>
          <c:spPr>
            <a:gradFill>
              <a:gsLst>
                <a:gs pos="1000">
                  <a:schemeClr val="accent4"/>
                </a:gs>
                <a:gs pos="100000">
                  <a:schemeClr val="tx1">
                    <a:lumMod val="10000"/>
                    <a:lumOff val="90000"/>
                  </a:schemeClr>
                </a:gs>
              </a:gsLst>
              <a:lin ang="16800000" scaled="0"/>
            </a:gra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4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Cruscotto!$F$6:$Q$6</c:f>
              <c:numCache>
                <c:formatCode>[$-410]mmm\-yy;@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Cruscotto!$F$10:$Q$10</c:f>
              <c:numCache>
                <c:formatCode>#,##0\ "€"</c:formatCode>
                <c:ptCount val="12"/>
                <c:pt idx="0">
                  <c:v>-12784.16</c:v>
                </c:pt>
                <c:pt idx="1">
                  <c:v>-15710.527166666667</c:v>
                </c:pt>
                <c:pt idx="2">
                  <c:v>-25373.129166666669</c:v>
                </c:pt>
                <c:pt idx="3">
                  <c:v>-22514.958666666666</c:v>
                </c:pt>
                <c:pt idx="4">
                  <c:v>-23342.386166666667</c:v>
                </c:pt>
                <c:pt idx="5">
                  <c:v>-27018.103666666666</c:v>
                </c:pt>
                <c:pt idx="6">
                  <c:v>-29998.675333333329</c:v>
                </c:pt>
                <c:pt idx="7">
                  <c:v>-39303.23583333334</c:v>
                </c:pt>
                <c:pt idx="8">
                  <c:v>-41178.637333333339</c:v>
                </c:pt>
                <c:pt idx="9">
                  <c:v>-42111.598833333337</c:v>
                </c:pt>
                <c:pt idx="10">
                  <c:v>-26531.839833333332</c:v>
                </c:pt>
                <c:pt idx="11">
                  <c:v>-28903.318500000001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C07-476E-A224-B36A13FA0C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47224832"/>
        <c:axId val="246749376"/>
      </c:barChart>
      <c:dateAx>
        <c:axId val="247224832"/>
        <c:scaling>
          <c:orientation val="minMax"/>
        </c:scaling>
        <c:delete val="0"/>
        <c:axPos val="b"/>
        <c:numFmt formatCode="[$-410]mmm\-yy;@" sourceLinked="1"/>
        <c:majorTickMark val="cross"/>
        <c:minorTickMark val="none"/>
        <c:tickLblPos val="low"/>
        <c:spPr>
          <a:ln/>
        </c:spPr>
        <c:txPr>
          <a:bodyPr rot="0" vert="horz"/>
          <a:lstStyle/>
          <a:p>
            <a:pPr>
              <a:defRPr b="0"/>
            </a:pPr>
            <a:endParaRPr lang="it-IT"/>
          </a:p>
        </c:txPr>
        <c:crossAx val="246749376"/>
        <c:crosses val="autoZero"/>
        <c:auto val="1"/>
        <c:lblOffset val="100"/>
        <c:baseTimeUnit val="months"/>
      </c:dateAx>
      <c:valAx>
        <c:axId val="246749376"/>
        <c:scaling>
          <c:orientation val="minMax"/>
        </c:scaling>
        <c:delete val="0"/>
        <c:axPos val="l"/>
        <c:majorGridlines/>
        <c:numFmt formatCode="#,##0\ &quot;€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it-IT"/>
          </a:p>
        </c:txPr>
        <c:crossAx val="2472248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6667574886472526"/>
          <c:y val="2.6070721450763799E-2"/>
          <c:w val="0.26770670332875057"/>
          <c:h val="7.6464536462914734E-2"/>
        </c:manualLayout>
      </c:layout>
      <c:overlay val="0"/>
      <c:txPr>
        <a:bodyPr/>
        <a:lstStyle/>
        <a:p>
          <a:pPr>
            <a:defRPr sz="1100"/>
          </a:pPr>
          <a:endParaRPr lang="it-IT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MOL</a:t>
            </a:r>
            <a:r>
              <a:rPr lang="it-IT" sz="1200" baseline="0"/>
              <a:t> PROGRESSIVO</a:t>
            </a:r>
            <a:endParaRPr lang="it-IT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76112365208278E-2"/>
          <c:y val="0.15304676752135524"/>
          <c:w val="0.92661834459434556"/>
          <c:h val="0.7358457708123561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3"/>
                </a:gs>
                <a:gs pos="100000">
                  <a:schemeClr val="tx1">
                    <a:lumMod val="10000"/>
                    <a:lumOff val="90000"/>
                  </a:schemeClr>
                </a:gs>
              </a:gsLst>
              <a:lin ang="16800000" scaled="0"/>
            </a:gradFill>
            <a:ln>
              <a:solidFill>
                <a:schemeClr val="tx1"/>
              </a:solidFill>
            </a:ln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vertOverflow="clip" horzOverflow="clip" lIns="0" tIns="0" rIns="0" bIns="0" anchor="ctr" anchorCtr="1">
                <a:spAutoFit/>
              </a:bodyPr>
              <a:lstStyle/>
              <a:p>
                <a:pPr>
                  <a:defRPr sz="800" b="1" i="0"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MOL!$B$2:$M$2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MOL!$B$41:$M$41</c:f>
              <c:numCache>
                <c:formatCode>#,##0\ "€"</c:formatCode>
                <c:ptCount val="12"/>
                <c:pt idx="0">
                  <c:v>14886.954166666665</c:v>
                </c:pt>
                <c:pt idx="1">
                  <c:v>3732.188333333328</c:v>
                </c:pt>
                <c:pt idx="2">
                  <c:v>-956.81750000000466</c:v>
                </c:pt>
                <c:pt idx="3">
                  <c:v>-7672.4233333333323</c:v>
                </c:pt>
                <c:pt idx="4">
                  <c:v>-6473.0291666666672</c:v>
                </c:pt>
                <c:pt idx="5">
                  <c:v>23942.303541666653</c:v>
                </c:pt>
                <c:pt idx="6">
                  <c:v>42411.716249999983</c:v>
                </c:pt>
                <c:pt idx="7">
                  <c:v>92356.808958333306</c:v>
                </c:pt>
                <c:pt idx="8">
                  <c:v>49106.021666666682</c:v>
                </c:pt>
                <c:pt idx="9">
                  <c:v>63103.314374999958</c:v>
                </c:pt>
                <c:pt idx="10">
                  <c:v>57265.825624999969</c:v>
                </c:pt>
                <c:pt idx="11">
                  <c:v>80984.456875000003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FC-43D8-A7A0-45A1069D6E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47224832"/>
        <c:axId val="246749376"/>
      </c:barChart>
      <c:dateAx>
        <c:axId val="24722483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low"/>
        <c:spPr>
          <a:ln/>
        </c:spPr>
        <c:txPr>
          <a:bodyPr rot="0" vert="horz"/>
          <a:lstStyle/>
          <a:p>
            <a:pPr>
              <a:defRPr b="0"/>
            </a:pPr>
            <a:endParaRPr lang="it-IT"/>
          </a:p>
        </c:txPr>
        <c:crossAx val="246749376"/>
        <c:crosses val="autoZero"/>
        <c:auto val="1"/>
        <c:lblOffset val="100"/>
        <c:baseTimeUnit val="months"/>
      </c:dateAx>
      <c:valAx>
        <c:axId val="246749376"/>
        <c:scaling>
          <c:orientation val="minMax"/>
        </c:scaling>
        <c:delete val="0"/>
        <c:axPos val="l"/>
        <c:majorGridlines/>
        <c:numFmt formatCode="#,##0\ &quot;€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it-IT"/>
          </a:p>
        </c:txPr>
        <c:crossAx val="24722483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it-IT" sz="1600"/>
              <a:t>Break Even Point</a:t>
            </a:r>
          </a:p>
        </c:rich>
      </c:tx>
      <c:layout>
        <c:manualLayout>
          <c:xMode val="edge"/>
          <c:yMode val="edge"/>
          <c:x val="0.42635516458438555"/>
          <c:y val="9.721922399156106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733134595114262E-2"/>
          <c:y val="0.15329027777777779"/>
          <c:w val="0.9103365442599024"/>
          <c:h val="0.6560289300891563"/>
        </c:manualLayout>
      </c:layout>
      <c:lineChart>
        <c:grouping val="standard"/>
        <c:varyColors val="0"/>
        <c:ser>
          <c:idx val="0"/>
          <c:order val="0"/>
          <c:tx>
            <c:strRef>
              <c:f>BEP!$B$50</c:f>
              <c:strCache>
                <c:ptCount val="1"/>
                <c:pt idx="0">
                  <c:v>FATTURATO</c:v>
                </c:pt>
              </c:strCache>
            </c:strRef>
          </c:tx>
          <c:spPr>
            <a:ln w="31750">
              <a:solidFill>
                <a:srgbClr val="00B050"/>
              </a:solidFill>
              <a:headEnd type="none" w="med" len="med"/>
              <a:tailEnd type="arrow" w="med" len="med"/>
            </a:ln>
          </c:spPr>
          <c:marker>
            <c:symbol val="none"/>
          </c:marker>
          <c:cat>
            <c:numRef>
              <c:f>BEP!$C$50:$N$50</c:f>
              <c:numCache>
                <c:formatCode>_-* #,##0_-;\-* #,##0_-;_-* \-_-;_-@_-</c:formatCode>
                <c:ptCount val="12"/>
                <c:pt idx="0">
                  <c:v>32737.666666666668</c:v>
                </c:pt>
                <c:pt idx="1">
                  <c:v>65475.333333333336</c:v>
                </c:pt>
                <c:pt idx="2">
                  <c:v>98213</c:v>
                </c:pt>
                <c:pt idx="3">
                  <c:v>130950.66666666667</c:v>
                </c:pt>
                <c:pt idx="4">
                  <c:v>163688.33333333334</c:v>
                </c:pt>
                <c:pt idx="5">
                  <c:v>196426</c:v>
                </c:pt>
                <c:pt idx="6">
                  <c:v>229163.66666666666</c:v>
                </c:pt>
                <c:pt idx="7">
                  <c:v>261901.33333333331</c:v>
                </c:pt>
                <c:pt idx="8">
                  <c:v>294639</c:v>
                </c:pt>
                <c:pt idx="9">
                  <c:v>327376.66666666669</c:v>
                </c:pt>
                <c:pt idx="10">
                  <c:v>360114.33333333337</c:v>
                </c:pt>
                <c:pt idx="11">
                  <c:v>392852.00000000006</c:v>
                </c:pt>
              </c:numCache>
            </c:numRef>
          </c:cat>
          <c:val>
            <c:numRef>
              <c:f>BEP!$C$50:$N$50</c:f>
              <c:numCache>
                <c:formatCode>_-* #,##0_-;\-* #,##0_-;_-* \-_-;_-@_-</c:formatCode>
                <c:ptCount val="12"/>
                <c:pt idx="0">
                  <c:v>32737.666666666668</c:v>
                </c:pt>
                <c:pt idx="1">
                  <c:v>65475.333333333336</c:v>
                </c:pt>
                <c:pt idx="2">
                  <c:v>98213</c:v>
                </c:pt>
                <c:pt idx="3">
                  <c:v>130950.66666666667</c:v>
                </c:pt>
                <c:pt idx="4">
                  <c:v>163688.33333333334</c:v>
                </c:pt>
                <c:pt idx="5">
                  <c:v>196426</c:v>
                </c:pt>
                <c:pt idx="6">
                  <c:v>229163.66666666666</c:v>
                </c:pt>
                <c:pt idx="7">
                  <c:v>261901.33333333331</c:v>
                </c:pt>
                <c:pt idx="8">
                  <c:v>294639</c:v>
                </c:pt>
                <c:pt idx="9">
                  <c:v>327376.66666666669</c:v>
                </c:pt>
                <c:pt idx="10">
                  <c:v>360114.33333333337</c:v>
                </c:pt>
                <c:pt idx="11">
                  <c:v>392852.00000000006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0-437D-A1F9-67B40AA4297D}"/>
            </c:ext>
          </c:extLst>
        </c:ser>
        <c:ser>
          <c:idx val="1"/>
          <c:order val="1"/>
          <c:tx>
            <c:strRef>
              <c:f>BEP!$B$51</c:f>
              <c:strCache>
                <c:ptCount val="1"/>
                <c:pt idx="0">
                  <c:v>COSTI FISSI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BEP!$C$50:$N$50</c:f>
              <c:numCache>
                <c:formatCode>_-* #,##0_-;\-* #,##0_-;_-* \-_-;_-@_-</c:formatCode>
                <c:ptCount val="12"/>
                <c:pt idx="0">
                  <c:v>32737.666666666668</c:v>
                </c:pt>
                <c:pt idx="1">
                  <c:v>65475.333333333336</c:v>
                </c:pt>
                <c:pt idx="2">
                  <c:v>98213</c:v>
                </c:pt>
                <c:pt idx="3">
                  <c:v>130950.66666666667</c:v>
                </c:pt>
                <c:pt idx="4">
                  <c:v>163688.33333333334</c:v>
                </c:pt>
                <c:pt idx="5">
                  <c:v>196426</c:v>
                </c:pt>
                <c:pt idx="6">
                  <c:v>229163.66666666666</c:v>
                </c:pt>
                <c:pt idx="7">
                  <c:v>261901.33333333331</c:v>
                </c:pt>
                <c:pt idx="8">
                  <c:v>294639</c:v>
                </c:pt>
                <c:pt idx="9">
                  <c:v>327376.66666666669</c:v>
                </c:pt>
                <c:pt idx="10">
                  <c:v>360114.33333333337</c:v>
                </c:pt>
                <c:pt idx="11">
                  <c:v>392852.00000000006</c:v>
                </c:pt>
              </c:numCache>
            </c:numRef>
          </c:cat>
          <c:val>
            <c:numRef>
              <c:f>BEP!$C$51:$N$51</c:f>
              <c:numCache>
                <c:formatCode>_-* #,##0_-;\-* #,##0_-;_-* \-_-;_-@_-</c:formatCode>
                <c:ptCount val="12"/>
                <c:pt idx="0">
                  <c:v>173774.70312500003</c:v>
                </c:pt>
                <c:pt idx="1">
                  <c:v>173774.70312500003</c:v>
                </c:pt>
                <c:pt idx="2">
                  <c:v>173774.70312500003</c:v>
                </c:pt>
                <c:pt idx="3">
                  <c:v>173774.70312500003</c:v>
                </c:pt>
                <c:pt idx="4">
                  <c:v>173774.70312500003</c:v>
                </c:pt>
                <c:pt idx="5">
                  <c:v>173774.70312500003</c:v>
                </c:pt>
                <c:pt idx="6">
                  <c:v>173774.70312500003</c:v>
                </c:pt>
                <c:pt idx="7">
                  <c:v>173774.70312500003</c:v>
                </c:pt>
                <c:pt idx="8">
                  <c:v>173774.70312500003</c:v>
                </c:pt>
                <c:pt idx="9">
                  <c:v>173774.70312500003</c:v>
                </c:pt>
                <c:pt idx="10">
                  <c:v>173774.70312500003</c:v>
                </c:pt>
                <c:pt idx="11">
                  <c:v>173774.70312500003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0-437D-A1F9-67B40AA4297D}"/>
            </c:ext>
          </c:extLst>
        </c:ser>
        <c:ser>
          <c:idx val="2"/>
          <c:order val="2"/>
          <c:tx>
            <c:strRef>
              <c:f>BEP!$B$52</c:f>
              <c:strCache>
                <c:ptCount val="1"/>
                <c:pt idx="0">
                  <c:v>COSTI VARIABILI</c:v>
                </c:pt>
              </c:strCache>
            </c:strRef>
          </c:tx>
          <c:spPr>
            <a:ln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numRef>
              <c:f>BEP!$C$50:$N$50</c:f>
              <c:numCache>
                <c:formatCode>_-* #,##0_-;\-* #,##0_-;_-* \-_-;_-@_-</c:formatCode>
                <c:ptCount val="12"/>
                <c:pt idx="0">
                  <c:v>32737.666666666668</c:v>
                </c:pt>
                <c:pt idx="1">
                  <c:v>65475.333333333336</c:v>
                </c:pt>
                <c:pt idx="2">
                  <c:v>98213</c:v>
                </c:pt>
                <c:pt idx="3">
                  <c:v>130950.66666666667</c:v>
                </c:pt>
                <c:pt idx="4">
                  <c:v>163688.33333333334</c:v>
                </c:pt>
                <c:pt idx="5">
                  <c:v>196426</c:v>
                </c:pt>
                <c:pt idx="6">
                  <c:v>229163.66666666666</c:v>
                </c:pt>
                <c:pt idx="7">
                  <c:v>261901.33333333331</c:v>
                </c:pt>
                <c:pt idx="8">
                  <c:v>294639</c:v>
                </c:pt>
                <c:pt idx="9">
                  <c:v>327376.66666666669</c:v>
                </c:pt>
                <c:pt idx="10">
                  <c:v>360114.33333333337</c:v>
                </c:pt>
                <c:pt idx="11">
                  <c:v>392852.00000000006</c:v>
                </c:pt>
              </c:numCache>
            </c:numRef>
          </c:cat>
          <c:val>
            <c:numRef>
              <c:f>BEP!$C$52:$N$52</c:f>
              <c:numCache>
                <c:formatCode>_-* #,##0_-;\-* #,##0_-;_-* \-_-;_-@_-</c:formatCode>
                <c:ptCount val="12"/>
                <c:pt idx="0">
                  <c:v>9171</c:v>
                </c:pt>
                <c:pt idx="1">
                  <c:v>18342</c:v>
                </c:pt>
                <c:pt idx="2">
                  <c:v>27513</c:v>
                </c:pt>
                <c:pt idx="3">
                  <c:v>36684</c:v>
                </c:pt>
                <c:pt idx="4">
                  <c:v>45855.000000000007</c:v>
                </c:pt>
                <c:pt idx="5">
                  <c:v>55026</c:v>
                </c:pt>
                <c:pt idx="6">
                  <c:v>64197</c:v>
                </c:pt>
                <c:pt idx="7">
                  <c:v>73368</c:v>
                </c:pt>
                <c:pt idx="8">
                  <c:v>82539</c:v>
                </c:pt>
                <c:pt idx="9">
                  <c:v>91710.000000000015</c:v>
                </c:pt>
                <c:pt idx="10">
                  <c:v>100881.00000000001</c:v>
                </c:pt>
                <c:pt idx="11">
                  <c:v>110052.00000000001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0-437D-A1F9-67B40AA4297D}"/>
            </c:ext>
          </c:extLst>
        </c:ser>
        <c:ser>
          <c:idx val="3"/>
          <c:order val="3"/>
          <c:tx>
            <c:strRef>
              <c:f>BEP!$B$53</c:f>
              <c:strCache>
                <c:ptCount val="1"/>
                <c:pt idx="0">
                  <c:v>COSTI TOTALI</c:v>
                </c:pt>
              </c:strCache>
            </c:strRef>
          </c:tx>
          <c:spPr>
            <a:ln w="31750">
              <a:solidFill>
                <a:schemeClr val="accent6"/>
              </a:solidFill>
              <a:headEnd type="diamond" w="med" len="med"/>
              <a:tailEnd type="diamond" w="med" len="med"/>
            </a:ln>
          </c:spPr>
          <c:marker>
            <c:symbol val="none"/>
          </c:marker>
          <c:cat>
            <c:numRef>
              <c:f>BEP!$C$50:$N$50</c:f>
              <c:numCache>
                <c:formatCode>_-* #,##0_-;\-* #,##0_-;_-* \-_-;_-@_-</c:formatCode>
                <c:ptCount val="12"/>
                <c:pt idx="0">
                  <c:v>32737.666666666668</c:v>
                </c:pt>
                <c:pt idx="1">
                  <c:v>65475.333333333336</c:v>
                </c:pt>
                <c:pt idx="2">
                  <c:v>98213</c:v>
                </c:pt>
                <c:pt idx="3">
                  <c:v>130950.66666666667</c:v>
                </c:pt>
                <c:pt idx="4">
                  <c:v>163688.33333333334</c:v>
                </c:pt>
                <c:pt idx="5">
                  <c:v>196426</c:v>
                </c:pt>
                <c:pt idx="6">
                  <c:v>229163.66666666666</c:v>
                </c:pt>
                <c:pt idx="7">
                  <c:v>261901.33333333331</c:v>
                </c:pt>
                <c:pt idx="8">
                  <c:v>294639</c:v>
                </c:pt>
                <c:pt idx="9">
                  <c:v>327376.66666666669</c:v>
                </c:pt>
                <c:pt idx="10">
                  <c:v>360114.33333333337</c:v>
                </c:pt>
                <c:pt idx="11">
                  <c:v>392852.00000000006</c:v>
                </c:pt>
              </c:numCache>
            </c:numRef>
          </c:cat>
          <c:val>
            <c:numRef>
              <c:f>BEP!$C$53:$N$53</c:f>
              <c:numCache>
                <c:formatCode>_-* #,##0_-;\-* #,##0_-;_-* \-_-;_-@_-</c:formatCode>
                <c:ptCount val="12"/>
                <c:pt idx="0">
                  <c:v>182945.70312500003</c:v>
                </c:pt>
                <c:pt idx="1">
                  <c:v>192116.70312500003</c:v>
                </c:pt>
                <c:pt idx="2">
                  <c:v>201287.70312500003</c:v>
                </c:pt>
                <c:pt idx="3">
                  <c:v>210458.70312500003</c:v>
                </c:pt>
                <c:pt idx="4">
                  <c:v>219629.70312500003</c:v>
                </c:pt>
                <c:pt idx="5">
                  <c:v>228800.70312500003</c:v>
                </c:pt>
                <c:pt idx="6">
                  <c:v>237971.70312500003</c:v>
                </c:pt>
                <c:pt idx="7">
                  <c:v>247142.70312500003</c:v>
                </c:pt>
                <c:pt idx="8">
                  <c:v>256313.70312500003</c:v>
                </c:pt>
                <c:pt idx="9">
                  <c:v>265484.70312500006</c:v>
                </c:pt>
                <c:pt idx="10">
                  <c:v>274655.70312500006</c:v>
                </c:pt>
                <c:pt idx="11">
                  <c:v>283826.70312500006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40-437D-A1F9-67B40AA42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449088"/>
        <c:axId val="247652928"/>
      </c:lineChart>
      <c:catAx>
        <c:axId val="247449088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Valore di produzione</a:t>
                </a:r>
              </a:p>
            </c:rich>
          </c:tx>
          <c:layout>
            <c:manualLayout>
              <c:xMode val="edge"/>
              <c:yMode val="edge"/>
              <c:x val="0.43927283407180223"/>
              <c:y val="0.93780431851877188"/>
            </c:manualLayout>
          </c:layout>
          <c:overlay val="0"/>
        </c:title>
        <c:numFmt formatCode="_(&quot;€&quot;* #,##0_);_(&quot;€&quot;* \(#,##0\);_(&quot;€&quot;* &quot;-&quot;_);_(@_)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it-IT"/>
          </a:p>
        </c:txPr>
        <c:crossAx val="247652928"/>
        <c:crosses val="autoZero"/>
        <c:auto val="1"/>
        <c:lblAlgn val="ctr"/>
        <c:lblOffset val="100"/>
        <c:noMultiLvlLbl val="0"/>
      </c:catAx>
      <c:valAx>
        <c:axId val="247652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algn="ctr">
                  <a:defRPr sz="1050"/>
                </a:pPr>
                <a:r>
                  <a:rPr lang="it-IT" sz="1050"/>
                  <a:t>Costi  e ricavi</a:t>
                </a:r>
              </a:p>
            </c:rich>
          </c:tx>
          <c:layout>
            <c:manualLayout>
              <c:xMode val="edge"/>
              <c:yMode val="edge"/>
              <c:x val="6.078158029045746E-3"/>
              <c:y val="0.39039343647422792"/>
            </c:manualLayout>
          </c:layout>
          <c:overlay val="0"/>
        </c:title>
        <c:numFmt formatCode="_(&quot;€&quot;* #,##0_);_(&quot;€&quot;* \(#,##0\);_(&quot;€&quot;* &quot;-&quot;_);_(@_)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it-IT"/>
          </a:p>
        </c:txPr>
        <c:crossAx val="2474490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53071182053792"/>
          <c:y val="8.1866443667827665E-2"/>
          <c:w val="0.70545683564311634"/>
          <c:h val="5.5532175925925929E-2"/>
        </c:manualLayout>
      </c:layout>
      <c:overlay val="0"/>
      <c:txPr>
        <a:bodyPr/>
        <a:lstStyle/>
        <a:p>
          <a:pPr>
            <a:defRPr sz="1000" b="0"/>
          </a:pPr>
          <a:endParaRPr lang="it-IT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85383128774195E-3"/>
          <c:y val="0"/>
          <c:w val="0.93950305358966868"/>
          <c:h val="1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8D-4344-AA14-2FA3F06A0C80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68D-4344-AA14-2FA3F06A0C80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8D-4344-AA14-2FA3F06A0C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(Cruscotto!$B$24,Cruscotto!$B$26,Cruscotto!$B$28)</c:f>
              <c:strCache>
                <c:ptCount val="3"/>
                <c:pt idx="0">
                  <c:v>   RICAVI</c:v>
                </c:pt>
                <c:pt idx="1">
                  <c:v>   MOL</c:v>
                </c:pt>
                <c:pt idx="2">
                  <c:v>   BEP</c:v>
                </c:pt>
              </c:strCache>
            </c:strRef>
          </c:cat>
          <c:val>
            <c:numRef>
              <c:f>(Cruscotto!$C$24,Cruscotto!$C$26,Cruscotto!$C$28)</c:f>
              <c:numCache>
                <c:formatCode>#,##0\ "€"</c:formatCode>
                <c:ptCount val="3"/>
                <c:pt idx="0">
                  <c:v>392852</c:v>
                </c:pt>
                <c:pt idx="1">
                  <c:v>80984.456875000003</c:v>
                </c:pt>
                <c:pt idx="2">
                  <c:v>241399.36234817014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D-4344-AA14-2FA3F06A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9"/>
        <c:holeSize val="4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14557435265752E-2"/>
          <c:y val="0.15304676752135524"/>
          <c:w val="0.93277674783265019"/>
          <c:h val="0.73584577081235614"/>
        </c:manualLayout>
      </c:layout>
      <c:barChart>
        <c:barDir val="col"/>
        <c:grouping val="stacked"/>
        <c:varyColors val="0"/>
        <c:ser>
          <c:idx val="0"/>
          <c:order val="0"/>
          <c:tx>
            <c:v>Mp &amp; Merci</c:v>
          </c:tx>
          <c:spPr>
            <a:gradFill>
              <a:gsLst>
                <a:gs pos="19000">
                  <a:schemeClr val="accent6"/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16800000" scaled="0"/>
            </a:gra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617955201876165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C68-4378-A1AA-4DD34A8F78B7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617955201876165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C68-4378-A1AA-4DD34A8F78B7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617955201876165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C68-4378-A1AA-4DD34A8F78B7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373718413420459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C68-4378-A1AA-4DD34A8F78B7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644125902359765E-2"/>
                      <c:h val="5.43868778737239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C68-4378-A1AA-4DD34A8F78B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650315101492815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C68-4378-A1AA-4DD34A8F78B7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2378167870494E-2"/>
                      <c:h val="3.70063969065480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C68-4378-A1AA-4DD34A8F78B7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C68-4378-A1AA-4DD34A8F78B7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C68-4378-A1AA-4DD34A8F78B7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C68-4378-A1AA-4DD34A8F78B7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7C68-4378-A1AA-4DD34A8F78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09066072275212E-2"/>
                      <c:h val="4.56966373901360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C68-4378-A1AA-4DD34A8F7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lIns="0" tIns="0" rIns="0" bIns="0" anchor="ctr" anchorCtr="1">
                <a:noAutofit/>
              </a:bodyPr>
              <a:lstStyle/>
              <a:p>
                <a:pPr>
                  <a:defRPr sz="800" b="0" i="0"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'Costi del Personale'!$D$22:$O$22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Cruscotto!$F$175:$Q$175</c:f>
              <c:numCache>
                <c:formatCode>0.0%</c:formatCode>
                <c:ptCount val="12"/>
                <c:pt idx="0">
                  <c:v>0.3136958814537113</c:v>
                </c:pt>
                <c:pt idx="1">
                  <c:v>0.29863549927024607</c:v>
                </c:pt>
                <c:pt idx="2">
                  <c:v>0.2887899703764773</c:v>
                </c:pt>
                <c:pt idx="3">
                  <c:v>0.31438715965509012</c:v>
                </c:pt>
                <c:pt idx="4">
                  <c:v>0.30988961902670836</c:v>
                </c:pt>
                <c:pt idx="5">
                  <c:v>0.38432848646895218</c:v>
                </c:pt>
                <c:pt idx="6">
                  <c:v>0.40905965755030732</c:v>
                </c:pt>
                <c:pt idx="7">
                  <c:v>0.46167748188027746</c:v>
                </c:pt>
                <c:pt idx="8">
                  <c:v>0.26133030148520409</c:v>
                </c:pt>
                <c:pt idx="9">
                  <c:v>0.28340334463837552</c:v>
                </c:pt>
                <c:pt idx="10">
                  <c:v>0.26376268965727312</c:v>
                </c:pt>
                <c:pt idx="11">
                  <c:v>0.25031738934184922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68-4378-A1AA-4DD34A8F78B7}"/>
            </c:ext>
          </c:extLst>
        </c:ser>
        <c:ser>
          <c:idx val="1"/>
          <c:order val="1"/>
          <c:tx>
            <c:v>Altri costi variabili</c:v>
          </c:tx>
          <c:spPr>
            <a:gradFill>
              <a:gsLst>
                <a:gs pos="1000">
                  <a:schemeClr val="accent4"/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16800000" scaled="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'Costi del Personale'!$D$22:$O$22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Cruscotto!$F$176:$Q$176</c:f>
              <c:numCache>
                <c:formatCode>0.0%</c:formatCode>
                <c:ptCount val="12"/>
                <c:pt idx="0">
                  <c:v>9.4773061596838903E-2</c:v>
                </c:pt>
                <c:pt idx="1">
                  <c:v>9.2573206548030404E-2</c:v>
                </c:pt>
                <c:pt idx="2">
                  <c:v>8.9544340800071537E-2</c:v>
                </c:pt>
                <c:pt idx="3">
                  <c:v>9.5382210358842104E-2</c:v>
                </c:pt>
                <c:pt idx="4">
                  <c:v>0.10832343628718963</c:v>
                </c:pt>
                <c:pt idx="5">
                  <c:v>0.18587325345672798</c:v>
                </c:pt>
                <c:pt idx="6">
                  <c:v>0.19382678935596076</c:v>
                </c:pt>
                <c:pt idx="7">
                  <c:v>0.20844277893293123</c:v>
                </c:pt>
                <c:pt idx="8">
                  <c:v>0.10748595650545172</c:v>
                </c:pt>
                <c:pt idx="9">
                  <c:v>0.11010904588569341</c:v>
                </c:pt>
                <c:pt idx="10">
                  <c:v>0.10251293337467417</c:v>
                </c:pt>
                <c:pt idx="11">
                  <c:v>0.19458794353905237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C68-4378-A1AA-4DD34A8F78B7}"/>
            </c:ext>
          </c:extLst>
        </c:ser>
        <c:ser>
          <c:idx val="2"/>
          <c:order val="2"/>
          <c:tx>
            <c:v>Costi fissi di struttura</c:v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16800000" scaled="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'Costi del Personale'!$D$22:$O$22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Cruscotto!$F$177:$Q$177</c:f>
              <c:numCache>
                <c:formatCode>0.0%</c:formatCode>
                <c:ptCount val="12"/>
                <c:pt idx="0">
                  <c:v>0.26055210859567079</c:v>
                </c:pt>
                <c:pt idx="1">
                  <c:v>0.26815473765951509</c:v>
                </c:pt>
                <c:pt idx="2">
                  <c:v>0.31830320600206746</c:v>
                </c:pt>
                <c:pt idx="3">
                  <c:v>0.25997930859911406</c:v>
                </c:pt>
                <c:pt idx="4">
                  <c:v>0.25626011248357961</c:v>
                </c:pt>
                <c:pt idx="5">
                  <c:v>0.16608165964626181</c:v>
                </c:pt>
                <c:pt idx="6">
                  <c:v>0.15345171000558819</c:v>
                </c:pt>
                <c:pt idx="7">
                  <c:v>0.12747137356569258</c:v>
                </c:pt>
                <c:pt idx="8">
                  <c:v>0.2880372634817886</c:v>
                </c:pt>
                <c:pt idx="9">
                  <c:v>0.23435755351647802</c:v>
                </c:pt>
                <c:pt idx="10">
                  <c:v>0.2181159108615342</c:v>
                </c:pt>
                <c:pt idx="11">
                  <c:v>0.19105305608145462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68-4378-A1AA-4DD34A8F78B7}"/>
            </c:ext>
          </c:extLst>
        </c:ser>
        <c:ser>
          <c:idx val="3"/>
          <c:order val="3"/>
          <c:tx>
            <c:v>Costi del personale</c:v>
          </c:tx>
          <c:spPr>
            <a:gradFill>
              <a:gsLst>
                <a:gs pos="0">
                  <a:schemeClr val="accent3"/>
                </a:gs>
                <a:gs pos="100000">
                  <a:schemeClr val="tx1">
                    <a:lumMod val="10000"/>
                    <a:lumOff val="90000"/>
                  </a:schemeClr>
                </a:gs>
              </a:gsLst>
              <a:lin ang="16800000" scaled="0"/>
            </a:gradFill>
            <a:ln>
              <a:noFill/>
            </a:ln>
          </c:spPr>
          <c:invertIfNegative val="0"/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ctr">
                  <a:noAutofit/>
                </a:bodyPr>
                <a:lstStyle/>
                <a:p>
                  <a:pPr>
                    <a:defRPr sz="900" b="0">
                      <a:solidFill>
                        <a:schemeClr val="tx1"/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28003460129867E-2"/>
                      <c:h val="5.58357708309408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7C68-4378-A1AA-4DD34A8F7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900" b="0"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'Costi del Personale'!$D$22:$O$22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Cruscotto!$F$178:$Q$178</c:f>
              <c:numCache>
                <c:formatCode>0.0%</c:formatCode>
                <c:ptCount val="12"/>
                <c:pt idx="0">
                  <c:v>0.330978948353779</c:v>
                </c:pt>
                <c:pt idx="1">
                  <c:v>0.34063655652220842</c:v>
                </c:pt>
                <c:pt idx="2">
                  <c:v>0.30336248282138356</c:v>
                </c:pt>
                <c:pt idx="3">
                  <c:v>0.33025132138695373</c:v>
                </c:pt>
                <c:pt idx="4">
                  <c:v>0.32552683220252232</c:v>
                </c:pt>
                <c:pt idx="5">
                  <c:v>0.263716600428058</c:v>
                </c:pt>
                <c:pt idx="6">
                  <c:v>0.24366184308814368</c:v>
                </c:pt>
                <c:pt idx="7">
                  <c:v>0.20240836562109885</c:v>
                </c:pt>
                <c:pt idx="8">
                  <c:v>0.34314647852755553</c:v>
                </c:pt>
                <c:pt idx="9">
                  <c:v>0.37213005595945309</c:v>
                </c:pt>
                <c:pt idx="10">
                  <c:v>0.41560846610651853</c:v>
                </c:pt>
                <c:pt idx="11">
                  <c:v>0.36404161103764382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C68-4378-A1AA-4DD34A8F78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47224832"/>
        <c:axId val="246749376"/>
      </c:barChart>
      <c:catAx>
        <c:axId val="24722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/>
        </c:spPr>
        <c:txPr>
          <a:bodyPr rot="0" vert="horz"/>
          <a:lstStyle/>
          <a:p>
            <a:pPr>
              <a:defRPr b="0"/>
            </a:pPr>
            <a:endParaRPr lang="it-IT"/>
          </a:p>
        </c:txPr>
        <c:crossAx val="246749376"/>
        <c:crosses val="autoZero"/>
        <c:auto val="1"/>
        <c:lblAlgn val="ctr"/>
        <c:lblOffset val="100"/>
        <c:noMultiLvlLbl val="0"/>
      </c:catAx>
      <c:valAx>
        <c:axId val="246749376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it-IT"/>
          </a:p>
        </c:txPr>
        <c:crossAx val="2472248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692575357086177"/>
          <c:y val="2.6070575823095493E-2"/>
          <c:w val="0.64928515108064833"/>
          <c:h val="9.5980631680854342E-2"/>
        </c:manualLayout>
      </c:layout>
      <c:overlay val="0"/>
      <c:txPr>
        <a:bodyPr/>
        <a:lstStyle/>
        <a:p>
          <a:pPr>
            <a:defRPr sz="1100"/>
          </a:pPr>
          <a:endParaRPr lang="it-IT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14557435265752E-2"/>
          <c:y val="0.15304676752135524"/>
          <c:w val="0.93277674783265019"/>
          <c:h val="0.73584577081235614"/>
        </c:manualLayout>
      </c:layout>
      <c:barChart>
        <c:barDir val="col"/>
        <c:grouping val="clustered"/>
        <c:varyColors val="0"/>
        <c:ser>
          <c:idx val="0"/>
          <c:order val="0"/>
          <c:tx>
            <c:v>FATTURATO</c:v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20000"/>
                    <a:lumOff val="80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'Budget Ricavi'!$C$160:$N$160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'Budget Ricavi'!$C$112:$N$112</c:f>
              <c:numCache>
                <c:formatCode>"€"\ #,##0</c:formatCode>
                <c:ptCount val="12"/>
                <c:pt idx="0">
                  <c:v>17120</c:v>
                </c:pt>
                <c:pt idx="1">
                  <c:v>16248.5</c:v>
                </c:pt>
                <c:pt idx="2">
                  <c:v>17648</c:v>
                </c:pt>
                <c:pt idx="3">
                  <c:v>17268</c:v>
                </c:pt>
                <c:pt idx="4">
                  <c:v>19895.5</c:v>
                </c:pt>
                <c:pt idx="5">
                  <c:v>52675.5</c:v>
                </c:pt>
                <c:pt idx="6">
                  <c:v>59450.5</c:v>
                </c:pt>
                <c:pt idx="7">
                  <c:v>76964</c:v>
                </c:pt>
                <c:pt idx="8">
                  <c:v>23410</c:v>
                </c:pt>
                <c:pt idx="9">
                  <c:v>22113.5</c:v>
                </c:pt>
                <c:pt idx="10">
                  <c:v>22121</c:v>
                </c:pt>
                <c:pt idx="11">
                  <c:v>47937.5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F-48E8-A35C-811F0F5F639C}"/>
            </c:ext>
          </c:extLst>
        </c:ser>
        <c:ser>
          <c:idx val="1"/>
          <c:order val="1"/>
          <c:tx>
            <c:v>INCASSATO</c:v>
          </c:tx>
          <c:spPr>
            <a:gradFill>
              <a:gsLst>
                <a:gs pos="0">
                  <a:srgbClr val="00B050"/>
                </a:gs>
                <a:gs pos="100000">
                  <a:schemeClr val="tx1">
                    <a:lumMod val="10000"/>
                    <a:lumOff val="90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'Budget Ricavi'!$C$160:$N$160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'Budget Ricavi'!$C$204:$N$204</c:f>
              <c:numCache>
                <c:formatCode>"€"\ #,##0</c:formatCode>
                <c:ptCount val="12"/>
                <c:pt idx="0">
                  <c:v>18607.72</c:v>
                </c:pt>
                <c:pt idx="1">
                  <c:v>17712.07</c:v>
                </c:pt>
                <c:pt idx="2">
                  <c:v>19208.05</c:v>
                </c:pt>
                <c:pt idx="3">
                  <c:v>18764.849999999999</c:v>
                </c:pt>
                <c:pt idx="4">
                  <c:v>21597.77</c:v>
                </c:pt>
                <c:pt idx="5">
                  <c:v>36613.770000000004</c:v>
                </c:pt>
                <c:pt idx="6">
                  <c:v>64085.599999999999</c:v>
                </c:pt>
                <c:pt idx="7">
                  <c:v>84978.64</c:v>
                </c:pt>
                <c:pt idx="8">
                  <c:v>53280.65</c:v>
                </c:pt>
                <c:pt idx="9">
                  <c:v>23914.09</c:v>
                </c:pt>
                <c:pt idx="10">
                  <c:v>23859.97</c:v>
                </c:pt>
                <c:pt idx="11">
                  <c:v>28426.3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3F-48E8-A35C-811F0F5F63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247224832"/>
        <c:axId val="246749376"/>
      </c:barChart>
      <c:dateAx>
        <c:axId val="24722483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low"/>
        <c:spPr>
          <a:ln/>
        </c:spPr>
        <c:txPr>
          <a:bodyPr rot="0" vert="horz"/>
          <a:lstStyle/>
          <a:p>
            <a:pPr>
              <a:defRPr sz="1000" b="1"/>
            </a:pPr>
            <a:endParaRPr lang="it-IT"/>
          </a:p>
        </c:txPr>
        <c:crossAx val="246749376"/>
        <c:crosses val="autoZero"/>
        <c:auto val="1"/>
        <c:lblOffset val="100"/>
        <c:baseTimeUnit val="months"/>
      </c:dateAx>
      <c:valAx>
        <c:axId val="246749376"/>
        <c:scaling>
          <c:orientation val="minMax"/>
        </c:scaling>
        <c:delete val="0"/>
        <c:axPos val="l"/>
        <c:majorGridlines/>
        <c:numFmt formatCode="&quot;€&quot;\ 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/>
            </a:pPr>
            <a:endParaRPr lang="it-IT"/>
          </a:p>
        </c:txPr>
        <c:crossAx val="2472248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151771156436632"/>
          <c:y val="2.2516559422441386E-2"/>
          <c:w val="0.33983047711146142"/>
          <c:h val="7.3303516129184773E-2"/>
        </c:manualLayout>
      </c:layout>
      <c:overlay val="0"/>
      <c:txPr>
        <a:bodyPr/>
        <a:lstStyle/>
        <a:p>
          <a:pPr>
            <a:defRPr sz="1050" b="0"/>
          </a:pPr>
          <a:endParaRPr lang="it-IT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14557435265752E-2"/>
          <c:y val="0.15304676752135524"/>
          <c:w val="0.93277674783265019"/>
          <c:h val="0.73584577081235614"/>
        </c:manualLayout>
      </c:layout>
      <c:barChart>
        <c:barDir val="col"/>
        <c:grouping val="clustered"/>
        <c:varyColors val="0"/>
        <c:ser>
          <c:idx val="0"/>
          <c:order val="0"/>
          <c:tx>
            <c:v>ACQUISTATO</c:v>
          </c:tx>
          <c:spPr>
            <a:gradFill>
              <a:gsLst>
                <a:gs pos="0">
                  <a:schemeClr val="accent6">
                    <a:lumMod val="40000"/>
                    <a:lumOff val="60000"/>
                  </a:schemeClr>
                </a:gs>
                <a:gs pos="100000">
                  <a:schemeClr val="tx1">
                    <a:lumMod val="10000"/>
                    <a:lumOff val="90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'Costi Mp &amp; Merci'!$C$3:$N$3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'Costi Mp &amp; Merci'!$C$68:$N$68</c:f>
              <c:numCache>
                <c:formatCode>"€"\ #,##0</c:formatCode>
                <c:ptCount val="12"/>
                <c:pt idx="0">
                  <c:v>6800</c:v>
                </c:pt>
                <c:pt idx="1">
                  <c:v>6290</c:v>
                </c:pt>
                <c:pt idx="2">
                  <c:v>6830</c:v>
                </c:pt>
                <c:pt idx="3">
                  <c:v>6830</c:v>
                </c:pt>
                <c:pt idx="4">
                  <c:v>6830</c:v>
                </c:pt>
                <c:pt idx="5">
                  <c:v>13070</c:v>
                </c:pt>
                <c:pt idx="6">
                  <c:v>15056</c:v>
                </c:pt>
                <c:pt idx="7">
                  <c:v>20456</c:v>
                </c:pt>
                <c:pt idx="8">
                  <c:v>6830</c:v>
                </c:pt>
                <c:pt idx="9">
                  <c:v>6830</c:v>
                </c:pt>
                <c:pt idx="10">
                  <c:v>6830</c:v>
                </c:pt>
                <c:pt idx="11">
                  <c:v>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A-414D-9347-2E8BDA68D925}"/>
            </c:ext>
          </c:extLst>
        </c:ser>
        <c:ser>
          <c:idx val="1"/>
          <c:order val="1"/>
          <c:tx>
            <c:v>PAGATO</c:v>
          </c:tx>
          <c:spPr>
            <a:gradFill>
              <a:gsLst>
                <a:gs pos="0">
                  <a:schemeClr val="accent6">
                    <a:lumMod val="75000"/>
                  </a:schemeClr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5400000" scaled="1"/>
            </a:gradFill>
            <a:ln>
              <a:solidFill>
                <a:schemeClr val="tx1">
                  <a:alpha val="97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'Costi Mp &amp; Merci'!$C$3:$N$3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'Costi Mp &amp; Merci'!$C$137:$N$137</c:f>
              <c:numCache>
                <c:formatCode>"€"\ #,##0</c:formatCode>
                <c:ptCount val="12"/>
                <c:pt idx="0">
                  <c:v>976</c:v>
                </c:pt>
                <c:pt idx="1">
                  <c:v>976</c:v>
                </c:pt>
                <c:pt idx="2">
                  <c:v>8296</c:v>
                </c:pt>
                <c:pt idx="3">
                  <c:v>7673.7999999999993</c:v>
                </c:pt>
                <c:pt idx="4">
                  <c:v>8332.6</c:v>
                </c:pt>
                <c:pt idx="5">
                  <c:v>8332.6</c:v>
                </c:pt>
                <c:pt idx="6">
                  <c:v>8332.5999999999985</c:v>
                </c:pt>
                <c:pt idx="7">
                  <c:v>15945.400000000001</c:v>
                </c:pt>
                <c:pt idx="8">
                  <c:v>18368.32</c:v>
                </c:pt>
                <c:pt idx="9">
                  <c:v>24956.32</c:v>
                </c:pt>
                <c:pt idx="10">
                  <c:v>8332.6</c:v>
                </c:pt>
                <c:pt idx="11">
                  <c:v>8332.6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2A-414D-9347-2E8BDA68D9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247224832"/>
        <c:axId val="246749376"/>
      </c:barChart>
      <c:dateAx>
        <c:axId val="24722483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low"/>
        <c:spPr>
          <a:ln/>
        </c:spPr>
        <c:txPr>
          <a:bodyPr rot="0" vert="horz"/>
          <a:lstStyle/>
          <a:p>
            <a:pPr>
              <a:defRPr sz="1000" b="1"/>
            </a:pPr>
            <a:endParaRPr lang="it-IT"/>
          </a:p>
        </c:txPr>
        <c:crossAx val="246749376"/>
        <c:crosses val="autoZero"/>
        <c:auto val="1"/>
        <c:lblOffset val="100"/>
        <c:baseTimeUnit val="months"/>
      </c:dateAx>
      <c:valAx>
        <c:axId val="246749376"/>
        <c:scaling>
          <c:orientation val="minMax"/>
        </c:scaling>
        <c:delete val="0"/>
        <c:axPos val="l"/>
        <c:majorGridlines/>
        <c:numFmt formatCode="&quot;€&quot;\ 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/>
            </a:pPr>
            <a:endParaRPr lang="it-IT"/>
          </a:p>
        </c:txPr>
        <c:crossAx val="2472248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7140738670633944"/>
          <c:y val="2.5332623665258302E-2"/>
          <c:w val="0.25052088479274282"/>
          <c:h val="8.2471320444723856E-2"/>
        </c:manualLayout>
      </c:layout>
      <c:overlay val="0"/>
      <c:txPr>
        <a:bodyPr/>
        <a:lstStyle/>
        <a:p>
          <a:pPr>
            <a:defRPr sz="1050" b="0"/>
          </a:pPr>
          <a:endParaRPr lang="it-IT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14557435265752E-2"/>
          <c:y val="0.15304676752135524"/>
          <c:w val="0.93277674783265019"/>
          <c:h val="0.73584577081235614"/>
        </c:manualLayout>
      </c:layout>
      <c:barChart>
        <c:barDir val="col"/>
        <c:grouping val="clustered"/>
        <c:varyColors val="0"/>
        <c:ser>
          <c:idx val="0"/>
          <c:order val="0"/>
          <c:tx>
            <c:v>TOTALE COSTI VARIABILI</c:v>
          </c:tx>
          <c:spPr>
            <a:gradFill>
              <a:gsLst>
                <a:gs pos="0">
                  <a:schemeClr val="accent6">
                    <a:lumMod val="40000"/>
                    <a:lumOff val="60000"/>
                  </a:schemeClr>
                </a:gs>
                <a:gs pos="100000">
                  <a:schemeClr val="tx1">
                    <a:lumMod val="10000"/>
                    <a:lumOff val="90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>
                        <a:lumMod val="40000"/>
                        <a:lumOff val="6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'Budget Ricavi'!$C$160:$N$160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'Altri Costi Variabili'!$D$46:$O$46</c:f>
              <c:numCache>
                <c:formatCode>"€"\ #,##0</c:formatCode>
                <c:ptCount val="12"/>
                <c:pt idx="0">
                  <c:v>2054.4</c:v>
                </c:pt>
                <c:pt idx="1">
                  <c:v>1949.8200000000002</c:v>
                </c:pt>
                <c:pt idx="2">
                  <c:v>2117.7600000000002</c:v>
                </c:pt>
                <c:pt idx="3">
                  <c:v>2072.16</c:v>
                </c:pt>
                <c:pt idx="4">
                  <c:v>2387.46</c:v>
                </c:pt>
                <c:pt idx="5">
                  <c:v>6321.0599999999995</c:v>
                </c:pt>
                <c:pt idx="6">
                  <c:v>7134.0599999999995</c:v>
                </c:pt>
                <c:pt idx="7">
                  <c:v>9235.68</c:v>
                </c:pt>
                <c:pt idx="8">
                  <c:v>2809.2</c:v>
                </c:pt>
                <c:pt idx="9">
                  <c:v>2653.62</c:v>
                </c:pt>
                <c:pt idx="10">
                  <c:v>2654.52</c:v>
                </c:pt>
                <c:pt idx="11">
                  <c:v>5752.5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2-49C8-B3CB-581343EDA85E}"/>
            </c:ext>
          </c:extLst>
        </c:ser>
        <c:ser>
          <c:idx val="1"/>
          <c:order val="1"/>
          <c:tx>
            <c:v>PAGAMENTI SU COSTI VARIABILI</c:v>
          </c:tx>
          <c:spPr>
            <a:gradFill>
              <a:gsLst>
                <a:gs pos="0">
                  <a:schemeClr val="accent6"/>
                </a:gs>
                <a:gs pos="100000">
                  <a:schemeClr val="tx1">
                    <a:lumMod val="10000"/>
                    <a:lumOff val="90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'Budget Ricavi'!$C$160:$N$160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'Altri Costi Variabili'!$D$115:$O$115</c:f>
              <c:numCache>
                <c:formatCode>"€"\ #,##0</c:formatCode>
                <c:ptCount val="12"/>
                <c:pt idx="0">
                  <c:v>1249.76</c:v>
                </c:pt>
                <c:pt idx="1">
                  <c:v>2230.4605000000001</c:v>
                </c:pt>
                <c:pt idx="2">
                  <c:v>2279.4625000000001</c:v>
                </c:pt>
                <c:pt idx="3">
                  <c:v>2337.0920000000001</c:v>
                </c:pt>
                <c:pt idx="4">
                  <c:v>2505.7195000000002</c:v>
                </c:pt>
                <c:pt idx="5">
                  <c:v>5058.9369999999999</c:v>
                </c:pt>
                <c:pt idx="6">
                  <c:v>7553.0919999999996</c:v>
                </c:pt>
                <c:pt idx="7">
                  <c:v>9244.8525000000009</c:v>
                </c:pt>
                <c:pt idx="8">
                  <c:v>6403.7339999999995</c:v>
                </c:pt>
                <c:pt idx="9">
                  <c:v>3042.2955000000002</c:v>
                </c:pt>
                <c:pt idx="10">
                  <c:v>2963.7565</c:v>
                </c:pt>
                <c:pt idx="11">
                  <c:v>4848.8184999999994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2-49C8-B3CB-581343EDA8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247224832"/>
        <c:axId val="246749376"/>
      </c:barChart>
      <c:dateAx>
        <c:axId val="24722483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low"/>
        <c:spPr>
          <a:ln/>
        </c:spPr>
        <c:txPr>
          <a:bodyPr rot="0" vert="horz"/>
          <a:lstStyle/>
          <a:p>
            <a:pPr>
              <a:defRPr sz="1000" b="1"/>
            </a:pPr>
            <a:endParaRPr lang="it-IT"/>
          </a:p>
        </c:txPr>
        <c:crossAx val="246749376"/>
        <c:crosses val="autoZero"/>
        <c:auto val="1"/>
        <c:lblOffset val="100"/>
        <c:baseTimeUnit val="months"/>
      </c:dateAx>
      <c:valAx>
        <c:axId val="246749376"/>
        <c:scaling>
          <c:orientation val="minMax"/>
        </c:scaling>
        <c:delete val="0"/>
        <c:axPos val="l"/>
        <c:majorGridlines/>
        <c:numFmt formatCode="&quot;€&quot;\ 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/>
            </a:pPr>
            <a:endParaRPr lang="it-IT"/>
          </a:p>
        </c:txPr>
        <c:crossAx val="2472248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777849496987354"/>
          <c:y val="2.2516515316077113E-2"/>
          <c:w val="0.48060538721021112"/>
          <c:h val="7.3303516129184773E-2"/>
        </c:manualLayout>
      </c:layout>
      <c:overlay val="0"/>
      <c:txPr>
        <a:bodyPr/>
        <a:lstStyle/>
        <a:p>
          <a:pPr>
            <a:defRPr sz="1050" b="0"/>
          </a:pPr>
          <a:endParaRPr lang="it-IT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14557435265752E-2"/>
          <c:y val="0.15304676752135524"/>
          <c:w val="0.93277674783265019"/>
          <c:h val="0.73584577081235614"/>
        </c:manualLayout>
      </c:layout>
      <c:barChart>
        <c:barDir val="col"/>
        <c:grouping val="clustered"/>
        <c:varyColors val="0"/>
        <c:ser>
          <c:idx val="0"/>
          <c:order val="0"/>
          <c:tx>
            <c:v>COSTI FISSI SENZA IVA</c:v>
          </c:tx>
          <c:spPr>
            <a:gradFill>
              <a:gsLst>
                <a:gs pos="0">
                  <a:schemeClr val="accent4">
                    <a:lumMod val="20000"/>
                    <a:lumOff val="80000"/>
                  </a:schemeClr>
                </a:gs>
                <a:gs pos="100000">
                  <a:schemeClr val="tx1">
                    <a:lumMod val="14000"/>
                    <a:lumOff val="86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'Costi Fissi'!$D$3:$O$3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'Costi Fissi'!$D$28:$O$28</c:f>
              <c:numCache>
                <c:formatCode>"€"\ #,##0</c:formatCode>
                <c:ptCount val="12"/>
                <c:pt idx="0">
                  <c:v>5648</c:v>
                </c:pt>
                <c:pt idx="1">
                  <c:v>5648</c:v>
                </c:pt>
                <c:pt idx="2">
                  <c:v>7528</c:v>
                </c:pt>
                <c:pt idx="3">
                  <c:v>5648</c:v>
                </c:pt>
                <c:pt idx="4">
                  <c:v>5648</c:v>
                </c:pt>
                <c:pt idx="5">
                  <c:v>5648</c:v>
                </c:pt>
                <c:pt idx="6">
                  <c:v>5648</c:v>
                </c:pt>
                <c:pt idx="7">
                  <c:v>5648</c:v>
                </c:pt>
                <c:pt idx="8">
                  <c:v>7528</c:v>
                </c:pt>
                <c:pt idx="9">
                  <c:v>5648</c:v>
                </c:pt>
                <c:pt idx="10">
                  <c:v>5648</c:v>
                </c:pt>
                <c:pt idx="11">
                  <c:v>5648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6-4D2A-B0E3-2097A1DFEDCC}"/>
            </c:ext>
          </c:extLst>
        </c:ser>
        <c:ser>
          <c:idx val="1"/>
          <c:order val="1"/>
          <c:tx>
            <c:v>PAGAMENTO COSTI FISSI</c:v>
          </c:tx>
          <c:spPr>
            <a:gradFill>
              <a:gsLst>
                <a:gs pos="0">
                  <a:schemeClr val="accent4"/>
                </a:gs>
                <a:gs pos="100000">
                  <a:schemeClr val="tx1">
                    <a:lumMod val="10000"/>
                    <a:lumOff val="90000"/>
                  </a:schemeClr>
                </a:gs>
              </a:gsLst>
              <a:lin ang="5400000" scaled="1"/>
            </a:gra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4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'Costi Fissi'!$D$109:$O$109</c:f>
              <c:numCache>
                <c:formatCode>"€"\ #,##0</c:formatCode>
                <c:ptCount val="12"/>
                <c:pt idx="0">
                  <c:v>6068.4</c:v>
                </c:pt>
                <c:pt idx="1">
                  <c:v>6068.4</c:v>
                </c:pt>
                <c:pt idx="2">
                  <c:v>8362</c:v>
                </c:pt>
                <c:pt idx="3">
                  <c:v>6068.4</c:v>
                </c:pt>
                <c:pt idx="4">
                  <c:v>6068.4</c:v>
                </c:pt>
                <c:pt idx="5">
                  <c:v>6068.4</c:v>
                </c:pt>
                <c:pt idx="6">
                  <c:v>6068.4</c:v>
                </c:pt>
                <c:pt idx="7">
                  <c:v>6068.4</c:v>
                </c:pt>
                <c:pt idx="8">
                  <c:v>8362</c:v>
                </c:pt>
                <c:pt idx="9">
                  <c:v>6068.4</c:v>
                </c:pt>
                <c:pt idx="10">
                  <c:v>6068.4</c:v>
                </c:pt>
                <c:pt idx="11">
                  <c:v>6068.4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6-4D2A-B0E3-2097A1DFED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247224832"/>
        <c:axId val="246749376"/>
      </c:barChart>
      <c:dateAx>
        <c:axId val="24722483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low"/>
        <c:spPr>
          <a:ln/>
        </c:spPr>
        <c:txPr>
          <a:bodyPr rot="0" vert="horz"/>
          <a:lstStyle/>
          <a:p>
            <a:pPr>
              <a:defRPr b="1"/>
            </a:pPr>
            <a:endParaRPr lang="it-IT"/>
          </a:p>
        </c:txPr>
        <c:crossAx val="246749376"/>
        <c:crosses val="autoZero"/>
        <c:auto val="1"/>
        <c:lblOffset val="100"/>
        <c:baseTimeUnit val="months"/>
      </c:dateAx>
      <c:valAx>
        <c:axId val="246749376"/>
        <c:scaling>
          <c:orientation val="minMax"/>
        </c:scaling>
        <c:delete val="0"/>
        <c:axPos val="l"/>
        <c:majorGridlines/>
        <c:numFmt formatCode="&quot;€&quot;\ 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/>
            </a:pPr>
            <a:endParaRPr lang="it-IT"/>
          </a:p>
        </c:txPr>
        <c:crossAx val="2472248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2474204380250316"/>
          <c:y val="2.5173696856492418E-2"/>
          <c:w val="0.35726514842830237"/>
          <c:h val="7.3833593935055161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14557435265752E-2"/>
          <c:y val="0.15304676752135524"/>
          <c:w val="0.93277674783265019"/>
          <c:h val="0.73584577081235614"/>
        </c:manualLayout>
      </c:layout>
      <c:barChart>
        <c:barDir val="col"/>
        <c:grouping val="clustered"/>
        <c:varyColors val="0"/>
        <c:ser>
          <c:idx val="0"/>
          <c:order val="0"/>
          <c:tx>
            <c:v>USCITE MANODOPERA</c:v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16800000" scaled="0"/>
            </a:gra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vertOverflow="clip" horzOverflow="clip" lIns="0" tIns="0" rIns="0" bIns="0" anchor="ctr" anchorCtr="1">
                <a:spAutoFit/>
              </a:bodyPr>
              <a:lstStyle/>
              <a:p>
                <a:pPr>
                  <a:defRPr sz="800" b="0" i="0">
                    <a:solidFill>
                      <a:schemeClr val="accent5"/>
                    </a:solidFill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'Costi del Personale'!$D$22:$O$22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'Costi del Personale'!$D$27:$O$27</c:f>
              <c:numCache>
                <c:formatCode>"€"\ #,##0</c:formatCode>
                <c:ptCount val="12"/>
                <c:pt idx="0">
                  <c:v>4490</c:v>
                </c:pt>
                <c:pt idx="1">
                  <c:v>6435.666666666667</c:v>
                </c:pt>
                <c:pt idx="2">
                  <c:v>6435.666666666667</c:v>
                </c:pt>
                <c:pt idx="3">
                  <c:v>6435.666666666667</c:v>
                </c:pt>
                <c:pt idx="4">
                  <c:v>6435.666666666667</c:v>
                </c:pt>
                <c:pt idx="5">
                  <c:v>7558.166666666667</c:v>
                </c:pt>
                <c:pt idx="6">
                  <c:v>8044.583333333333</c:v>
                </c:pt>
                <c:pt idx="7">
                  <c:v>8044.583333333333</c:v>
                </c:pt>
                <c:pt idx="8">
                  <c:v>8044.583333333333</c:v>
                </c:pt>
                <c:pt idx="9">
                  <c:v>8044.583333333333</c:v>
                </c:pt>
                <c:pt idx="10">
                  <c:v>9167.0833333333339</c:v>
                </c:pt>
                <c:pt idx="11">
                  <c:v>9653.5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D-4500-9D91-0E6D77BA59D7}"/>
            </c:ext>
          </c:extLst>
        </c:ser>
        <c:ser>
          <c:idx val="1"/>
          <c:order val="1"/>
          <c:tx>
            <c:v>COSTO MANODOPERA</c:v>
          </c:tx>
          <c:spPr>
            <a:gradFill>
              <a:gsLst>
                <a:gs pos="0">
                  <a:schemeClr val="accent4"/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16800000" scaled="0"/>
            </a:gradFill>
            <a:ln>
              <a:solidFill>
                <a:schemeClr val="tx1"/>
              </a:solidFill>
            </a:ln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accent4"/>
                    </a:solidFill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'Costi del Personale'!$D$22:$O$22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'Costi del Personale'!$D$20:$O$20</c:f>
              <c:numCache>
                <c:formatCode>"€"\ #,##0</c:formatCode>
                <c:ptCount val="12"/>
                <c:pt idx="0">
                  <c:v>7174.6458333333339</c:v>
                </c:pt>
                <c:pt idx="1">
                  <c:v>7174.6458333333339</c:v>
                </c:pt>
                <c:pt idx="2">
                  <c:v>7174.6458333333339</c:v>
                </c:pt>
                <c:pt idx="3">
                  <c:v>7174.6458333333339</c:v>
                </c:pt>
                <c:pt idx="4">
                  <c:v>7174.6458333333339</c:v>
                </c:pt>
                <c:pt idx="5">
                  <c:v>8968.3072916666679</c:v>
                </c:pt>
                <c:pt idx="6">
                  <c:v>8968.3072916666679</c:v>
                </c:pt>
                <c:pt idx="7">
                  <c:v>8968.3072916666679</c:v>
                </c:pt>
                <c:pt idx="8">
                  <c:v>8968.3072916666679</c:v>
                </c:pt>
                <c:pt idx="9">
                  <c:v>8968.3072916666679</c:v>
                </c:pt>
                <c:pt idx="10">
                  <c:v>10761.96875</c:v>
                </c:pt>
                <c:pt idx="11">
                  <c:v>10761.96875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D-4500-9D91-0E6D77BA59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-15"/>
        <c:axId val="247224832"/>
        <c:axId val="246749376"/>
      </c:barChart>
      <c:catAx>
        <c:axId val="24722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/>
        </c:spPr>
        <c:txPr>
          <a:bodyPr rot="0" vert="horz"/>
          <a:lstStyle/>
          <a:p>
            <a:pPr>
              <a:defRPr b="0"/>
            </a:pPr>
            <a:endParaRPr lang="it-IT"/>
          </a:p>
        </c:txPr>
        <c:crossAx val="246749376"/>
        <c:crosses val="autoZero"/>
        <c:auto val="1"/>
        <c:lblAlgn val="ctr"/>
        <c:lblOffset val="100"/>
        <c:noMultiLvlLbl val="0"/>
      </c:catAx>
      <c:valAx>
        <c:axId val="246749376"/>
        <c:scaling>
          <c:orientation val="minMax"/>
        </c:scaling>
        <c:delete val="0"/>
        <c:axPos val="l"/>
        <c:majorGridlines/>
        <c:numFmt formatCode="&quot;€&quot;\ 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it-IT"/>
          </a:p>
        </c:txPr>
        <c:crossAx val="2472248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it-IT" sz="1200"/>
              <a:t>MOL NETTO MENSILE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414557435265752E-2"/>
          <c:y val="0.15304676752135524"/>
          <c:w val="0.93277674783265019"/>
          <c:h val="0.7358457708123561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85000">
                  <a:schemeClr val="accent2">
                    <a:lumMod val="20000"/>
                    <a:lumOff val="80000"/>
                  </a:schemeClr>
                </a:gs>
              </a:gsLst>
              <a:lin ang="16800000" scaled="0"/>
            </a:gra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vertOverflow="clip" horzOverflow="clip" lIns="0" tIns="0" rIns="0" bIns="0" anchor="ctr" anchorCtr="1">
                <a:spAutoFit/>
              </a:bodyPr>
              <a:lstStyle/>
              <a:p>
                <a:pPr>
                  <a:defRPr sz="800" b="1" i="0"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MOL!$B$2:$M$2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MOL!$B$13:$M$13</c:f>
              <c:numCache>
                <c:formatCode>#,##0\ "€"</c:formatCode>
                <c:ptCount val="12"/>
                <c:pt idx="0">
                  <c:v>14886.954166666665</c:v>
                </c:pt>
                <c:pt idx="1">
                  <c:v>-11154.765833333333</c:v>
                </c:pt>
                <c:pt idx="2">
                  <c:v>-4689.0058333333345</c:v>
                </c:pt>
                <c:pt idx="3">
                  <c:v>-6715.6058333333349</c:v>
                </c:pt>
                <c:pt idx="4">
                  <c:v>1199.3941666666669</c:v>
                </c:pt>
                <c:pt idx="5">
                  <c:v>30415.332708333332</c:v>
                </c:pt>
                <c:pt idx="6">
                  <c:v>18469.412708333333</c:v>
                </c:pt>
                <c:pt idx="7">
                  <c:v>49945.092708333337</c:v>
                </c:pt>
                <c:pt idx="8">
                  <c:v>-43250.787291666667</c:v>
                </c:pt>
                <c:pt idx="9">
                  <c:v>13997.292708333331</c:v>
                </c:pt>
                <c:pt idx="10">
                  <c:v>-5837.4887500000004</c:v>
                </c:pt>
                <c:pt idx="11">
                  <c:v>23718.631249999999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0-4432-AE17-D4FDA0354E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47224832"/>
        <c:axId val="246749376"/>
      </c:barChart>
      <c:dateAx>
        <c:axId val="24722483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low"/>
        <c:spPr>
          <a:ln/>
        </c:spPr>
        <c:txPr>
          <a:bodyPr rot="0" vert="horz"/>
          <a:lstStyle/>
          <a:p>
            <a:pPr>
              <a:defRPr b="0"/>
            </a:pPr>
            <a:endParaRPr lang="it-IT"/>
          </a:p>
        </c:txPr>
        <c:crossAx val="246749376"/>
        <c:crosses val="autoZero"/>
        <c:auto val="1"/>
        <c:lblOffset val="100"/>
        <c:baseTimeUnit val="months"/>
      </c:dateAx>
      <c:valAx>
        <c:axId val="246749376"/>
        <c:scaling>
          <c:orientation val="minMax"/>
        </c:scaling>
        <c:delete val="0"/>
        <c:axPos val="l"/>
        <c:majorGridlines/>
        <c:numFmt formatCode="#,##0\ &quot;€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it-IT"/>
          </a:p>
        </c:txPr>
        <c:crossAx val="24722483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Gill Sans Nova" panose="020B0602020104020203" pitchFamily="34" charset="0"/>
        </a:defRPr>
      </a:pPr>
      <a:endParaRPr lang="it-I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36019</xdr:colOff>
      <xdr:row>13</xdr:row>
      <xdr:rowOff>83243</xdr:rowOff>
    </xdr:from>
    <xdr:to>
      <xdr:col>19</xdr:col>
      <xdr:colOff>27214</xdr:colOff>
      <xdr:row>28</xdr:row>
      <xdr:rowOff>13606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9E5A341-E214-4741-A89A-49A76F2C5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20411</xdr:colOff>
      <xdr:row>28</xdr:row>
      <xdr:rowOff>152401</xdr:rowOff>
    </xdr:from>
    <xdr:to>
      <xdr:col>3</xdr:col>
      <xdr:colOff>27215</xdr:colOff>
      <xdr:row>37</xdr:row>
      <xdr:rowOff>149679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E04038-61AD-DC5F-E7A6-632778A64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13854</xdr:colOff>
      <xdr:row>29</xdr:row>
      <xdr:rowOff>1362</xdr:rowOff>
    </xdr:from>
    <xdr:to>
      <xdr:col>14</xdr:col>
      <xdr:colOff>778328</xdr:colOff>
      <xdr:row>37</xdr:row>
      <xdr:rowOff>155863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DBAEAA9-DA2B-44EA-86B9-21588F5AC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33618</xdr:colOff>
      <xdr:row>204</xdr:row>
      <xdr:rowOff>171672</xdr:rowOff>
    </xdr:from>
    <xdr:to>
      <xdr:col>14</xdr:col>
      <xdr:colOff>15282</xdr:colOff>
      <xdr:row>224</xdr:row>
      <xdr:rowOff>89647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00A14AB-BAD0-423D-8304-8AD30A0EF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137</xdr:row>
      <xdr:rowOff>171674</xdr:rowOff>
    </xdr:from>
    <xdr:to>
      <xdr:col>14</xdr:col>
      <xdr:colOff>27214</xdr:colOff>
      <xdr:row>155</xdr:row>
      <xdr:rowOff>170330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80DB965-A7C2-4388-B32E-98A21181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116</xdr:row>
      <xdr:rowOff>40822</xdr:rowOff>
    </xdr:from>
    <xdr:to>
      <xdr:col>15</xdr:col>
      <xdr:colOff>35452</xdr:colOff>
      <xdr:row>135</xdr:row>
      <xdr:rowOff>44824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78DC822-1B8E-4B50-81A3-BD72856C0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217715</xdr:colOff>
      <xdr:row>109</xdr:row>
      <xdr:rowOff>149679</xdr:rowOff>
    </xdr:from>
    <xdr:to>
      <xdr:col>15</xdr:col>
      <xdr:colOff>0</xdr:colOff>
      <xdr:row>130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70E28B4-21ED-4CF5-8A1B-65CD31B16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326571</xdr:colOff>
      <xdr:row>37</xdr:row>
      <xdr:rowOff>51547</xdr:rowOff>
    </xdr:from>
    <xdr:to>
      <xdr:col>15</xdr:col>
      <xdr:colOff>11206</xdr:colOff>
      <xdr:row>53</xdr:row>
      <xdr:rowOff>170329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049230-05B3-4E17-8951-77B9A95E0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2214841</xdr:colOff>
      <xdr:row>13</xdr:row>
      <xdr:rowOff>173131</xdr:rowOff>
    </xdr:from>
    <xdr:to>
      <xdr:col>12</xdr:col>
      <xdr:colOff>829233</xdr:colOff>
      <xdr:row>28</xdr:row>
      <xdr:rowOff>44824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8E25C4-FF9D-4BBE-AE88-D6256256B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67235</xdr:colOff>
      <xdr:row>42</xdr:row>
      <xdr:rowOff>78441</xdr:rowOff>
    </xdr:from>
    <xdr:to>
      <xdr:col>13</xdr:col>
      <xdr:colOff>205627</xdr:colOff>
      <xdr:row>58</xdr:row>
      <xdr:rowOff>71717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835DC5C-8249-492B-BA34-20763652F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15</xdr:row>
      <xdr:rowOff>133350</xdr:rowOff>
    </xdr:from>
    <xdr:to>
      <xdr:col>5</xdr:col>
      <xdr:colOff>38100</xdr:colOff>
      <xdr:row>15</xdr:row>
      <xdr:rowOff>133354</xdr:rowOff>
    </xdr:to>
    <xdr:cxnSp macro="">
      <xdr:nvCxnSpPr>
        <xdr:cNvPr id="2" name="Connettore 1 16">
          <a:extLst>
            <a:ext uri="{FF2B5EF4-FFF2-40B4-BE49-F238E27FC236}">
              <a16:creationId xmlns:a16="http://schemas.microsoft.com/office/drawing/2014/main" id="{65BE482E-2966-4C79-888A-4C60B4DCD9B6}"/>
            </a:ext>
          </a:extLst>
        </xdr:cNvPr>
        <xdr:cNvCxnSpPr/>
      </xdr:nvCxnSpPr>
      <xdr:spPr>
        <a:xfrm flipV="1">
          <a:off x="495300" y="4010025"/>
          <a:ext cx="2714625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651061</xdr:colOff>
      <xdr:row>18</xdr:row>
      <xdr:rowOff>19049</xdr:rowOff>
    </xdr:from>
    <xdr:to>
      <xdr:col>19</xdr:col>
      <xdr:colOff>156882</xdr:colOff>
      <xdr:row>47</xdr:row>
      <xdr:rowOff>44824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61D96FF-C977-C8EF-A544-38A5355C3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194981</xdr:colOff>
      <xdr:row>27</xdr:row>
      <xdr:rowOff>65815</xdr:rowOff>
    </xdr:from>
    <xdr:to>
      <xdr:col>12</xdr:col>
      <xdr:colOff>430305</xdr:colOff>
      <xdr:row>29</xdr:row>
      <xdr:rowOff>8965</xdr:rowOff>
    </xdr:to>
    <xdr:sp macro="" textlink="">
      <xdr:nvSpPr>
        <xdr:cNvPr id="5" name="CasellaDiTesto 1">
          <a:extLst>
            <a:ext uri="{FF2B5EF4-FFF2-40B4-BE49-F238E27FC236}">
              <a16:creationId xmlns:a16="http://schemas.microsoft.com/office/drawing/2014/main" id="{0FDE238C-9756-C4C8-ABB8-77723DD0C6DF}"/>
            </a:ext>
          </a:extLst>
        </xdr:cNvPr>
        <xdr:cNvSpPr txBox="1"/>
      </xdr:nvSpPr>
      <xdr:spPr>
        <a:xfrm>
          <a:off x="6810934" y="5095015"/>
          <a:ext cx="2117912" cy="301738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 sz="1200" b="1">
              <a:solidFill>
                <a:schemeClr val="tx1"/>
              </a:solidFill>
              <a:latin typeface="Gill Sans Nova" panose="020B0602020104020203" pitchFamily="34" charset="0"/>
            </a:rPr>
            <a:t>BREAK EVEN POINT</a:t>
          </a:r>
        </a:p>
      </xdr:txBody>
    </xdr:sp>
    <xdr:clientData/>
  </xdr:twoCellAnchor>
  <xdr:twoCellAnchor>
    <xdr:from>
      <xdr:col>11</xdr:col>
      <xdr:colOff>259593</xdr:colOff>
      <xdr:row>30</xdr:row>
      <xdr:rowOff>177949</xdr:rowOff>
    </xdr:from>
    <xdr:to>
      <xdr:col>11</xdr:col>
      <xdr:colOff>439593</xdr:colOff>
      <xdr:row>31</xdr:row>
      <xdr:rowOff>178655</xdr:rowOff>
    </xdr:to>
    <xdr:sp macro="" textlink="">
      <xdr:nvSpPr>
        <xdr:cNvPr id="6" name="Ovale 5">
          <a:extLst>
            <a:ext uri="{FF2B5EF4-FFF2-40B4-BE49-F238E27FC236}">
              <a16:creationId xmlns:a16="http://schemas.microsoft.com/office/drawing/2014/main" id="{7BC99B58-8F0A-215D-A468-9C335640D52A}"/>
            </a:ext>
          </a:extLst>
        </xdr:cNvPr>
        <xdr:cNvSpPr/>
      </xdr:nvSpPr>
      <xdr:spPr>
        <a:xfrm>
          <a:off x="8130605" y="5745031"/>
          <a:ext cx="180000" cy="180000"/>
        </a:xfrm>
        <a:prstGeom prst="ellipse">
          <a:avLst/>
        </a:prstGeom>
        <a:solidFill>
          <a:schemeClr val="accent5">
            <a:lumMod val="40000"/>
            <a:lumOff val="6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>
            <a:latin typeface="Gill Sans Nova" panose="020B0602020104020203" pitchFamily="34" charset="0"/>
          </a:endParaRPr>
        </a:p>
      </xdr:txBody>
    </xdr:sp>
    <xdr:clientData/>
  </xdr:twoCellAnchor>
  <xdr:twoCellAnchor>
    <xdr:from>
      <xdr:col>11</xdr:col>
      <xdr:colOff>44823</xdr:colOff>
      <xdr:row>29</xdr:row>
      <xdr:rowOff>53788</xdr:rowOff>
    </xdr:from>
    <xdr:to>
      <xdr:col>11</xdr:col>
      <xdr:colOff>259976</xdr:colOff>
      <xdr:row>30</xdr:row>
      <xdr:rowOff>134470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FFC62C0C-6B32-6170-AD2B-6A081312A517}"/>
            </a:ext>
          </a:extLst>
        </xdr:cNvPr>
        <xdr:cNvCxnSpPr/>
      </xdr:nvCxnSpPr>
      <xdr:spPr>
        <a:xfrm>
          <a:off x="7915835" y="5441576"/>
          <a:ext cx="215153" cy="259976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Personalizzato 2">
      <a:dk1>
        <a:srgbClr val="282F39"/>
      </a:dk1>
      <a:lt1>
        <a:srgbClr val="FFFFFF"/>
      </a:lt1>
      <a:dk2>
        <a:srgbClr val="000000"/>
      </a:dk2>
      <a:lt2>
        <a:srgbClr val="007A7D"/>
      </a:lt2>
      <a:accent1>
        <a:srgbClr val="C2C923"/>
      </a:accent1>
      <a:accent2>
        <a:srgbClr val="42AFB6"/>
      </a:accent2>
      <a:accent3>
        <a:srgbClr val="074D67"/>
      </a:accent3>
      <a:accent4>
        <a:srgbClr val="CB1B4A"/>
      </a:accent4>
      <a:accent5>
        <a:srgbClr val="FCB414"/>
      </a:accent5>
      <a:accent6>
        <a:srgbClr val="954F72"/>
      </a:accent6>
      <a:hlink>
        <a:srgbClr val="1EB7EF"/>
      </a:hlink>
      <a:folHlink>
        <a:srgbClr val="007A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calendly.com/studio-didonato/call" TargetMode="External"/><Relationship Id="rId1" Type="http://schemas.openxmlformats.org/officeDocument/2006/relationships/hyperlink" Target="http://www.didonatosoluzion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7"/>
  <sheetViews>
    <sheetView workbookViewId="0">
      <selection activeCell="C27" sqref="C27:C29"/>
    </sheetView>
  </sheetViews>
  <sheetFormatPr defaultRowHeight="14.4" x14ac:dyDescent="0.3"/>
  <cols>
    <col min="2" max="2" width="17.33203125" bestFit="1" customWidth="1"/>
    <col min="15" max="15" width="10.6640625" bestFit="1" customWidth="1"/>
  </cols>
  <sheetData>
    <row r="2" spans="2:15" x14ac:dyDescent="0.3">
      <c r="B2" t="s">
        <v>1</v>
      </c>
      <c r="D2" t="s">
        <v>5</v>
      </c>
      <c r="H2" t="s">
        <v>47</v>
      </c>
      <c r="I2" s="1">
        <f>+'Costi Fissi'!D3</f>
        <v>44927</v>
      </c>
      <c r="O2" s="5">
        <v>42005</v>
      </c>
    </row>
    <row r="3" spans="2:15" x14ac:dyDescent="0.3">
      <c r="B3">
        <v>0</v>
      </c>
      <c r="D3">
        <v>0</v>
      </c>
      <c r="H3" t="s">
        <v>48</v>
      </c>
      <c r="I3" s="1">
        <f>EOMONTH(I2,1)</f>
        <v>44985</v>
      </c>
      <c r="O3" s="5">
        <f>+O2+365</f>
        <v>42370</v>
      </c>
    </row>
    <row r="4" spans="2:15" x14ac:dyDescent="0.3">
      <c r="B4">
        <v>30</v>
      </c>
      <c r="D4">
        <v>30</v>
      </c>
      <c r="H4" t="s">
        <v>49</v>
      </c>
      <c r="I4" s="1">
        <f t="shared" ref="I4:I37" si="0">EOMONTH(I3,1)</f>
        <v>45016</v>
      </c>
      <c r="O4" s="5">
        <f>+O3+366</f>
        <v>42736</v>
      </c>
    </row>
    <row r="5" spans="2:15" x14ac:dyDescent="0.3">
      <c r="B5">
        <v>60</v>
      </c>
      <c r="D5">
        <v>60</v>
      </c>
      <c r="H5" t="s">
        <v>50</v>
      </c>
      <c r="I5" s="1">
        <f t="shared" si="0"/>
        <v>45046</v>
      </c>
      <c r="O5" s="5">
        <f>+O4+365</f>
        <v>43101</v>
      </c>
    </row>
    <row r="6" spans="2:15" x14ac:dyDescent="0.3">
      <c r="B6">
        <v>90</v>
      </c>
      <c r="D6">
        <v>90</v>
      </c>
      <c r="H6" t="s">
        <v>51</v>
      </c>
      <c r="I6" s="1">
        <f t="shared" si="0"/>
        <v>45077</v>
      </c>
      <c r="O6" s="5">
        <f t="shared" ref="O6:O19" si="1">+O5+365</f>
        <v>43466</v>
      </c>
    </row>
    <row r="7" spans="2:15" x14ac:dyDescent="0.3">
      <c r="B7">
        <v>120</v>
      </c>
      <c r="H7" t="s">
        <v>52</v>
      </c>
      <c r="I7" s="1">
        <f t="shared" si="0"/>
        <v>45107</v>
      </c>
      <c r="O7" s="5">
        <f t="shared" si="1"/>
        <v>43831</v>
      </c>
    </row>
    <row r="8" spans="2:15" x14ac:dyDescent="0.3">
      <c r="B8">
        <v>150</v>
      </c>
      <c r="H8" t="s">
        <v>53</v>
      </c>
      <c r="I8" s="1">
        <f t="shared" si="0"/>
        <v>45138</v>
      </c>
      <c r="O8" s="5">
        <f>+O7+366</f>
        <v>44197</v>
      </c>
    </row>
    <row r="9" spans="2:15" x14ac:dyDescent="0.3">
      <c r="B9">
        <v>180</v>
      </c>
      <c r="H9" t="s">
        <v>54</v>
      </c>
      <c r="I9" s="1">
        <f t="shared" si="0"/>
        <v>45169</v>
      </c>
      <c r="O9" s="5">
        <f t="shared" si="1"/>
        <v>44562</v>
      </c>
    </row>
    <row r="10" spans="2:15" x14ac:dyDescent="0.3">
      <c r="H10" t="s">
        <v>55</v>
      </c>
      <c r="I10" s="1">
        <f t="shared" si="0"/>
        <v>45199</v>
      </c>
      <c r="O10" s="5">
        <f t="shared" si="1"/>
        <v>44927</v>
      </c>
    </row>
    <row r="11" spans="2:15" x14ac:dyDescent="0.3">
      <c r="H11" t="s">
        <v>56</v>
      </c>
      <c r="I11" s="1">
        <f t="shared" si="0"/>
        <v>45230</v>
      </c>
      <c r="O11" s="5">
        <f t="shared" si="1"/>
        <v>45292</v>
      </c>
    </row>
    <row r="12" spans="2:15" x14ac:dyDescent="0.3">
      <c r="H12" t="s">
        <v>57</v>
      </c>
      <c r="I12" s="1">
        <f t="shared" si="0"/>
        <v>45260</v>
      </c>
      <c r="O12" s="5">
        <f>+O11+366</f>
        <v>45658</v>
      </c>
    </row>
    <row r="13" spans="2:15" x14ac:dyDescent="0.3">
      <c r="H13" t="s">
        <v>58</v>
      </c>
      <c r="I13" s="1">
        <f t="shared" si="0"/>
        <v>45291</v>
      </c>
      <c r="O13" s="5">
        <f t="shared" si="1"/>
        <v>46023</v>
      </c>
    </row>
    <row r="14" spans="2:15" x14ac:dyDescent="0.3">
      <c r="H14" t="s">
        <v>59</v>
      </c>
      <c r="I14" s="1">
        <f t="shared" si="0"/>
        <v>45322</v>
      </c>
      <c r="O14" s="5">
        <f t="shared" si="1"/>
        <v>46388</v>
      </c>
    </row>
    <row r="15" spans="2:15" x14ac:dyDescent="0.3">
      <c r="H15" t="s">
        <v>60</v>
      </c>
      <c r="I15" s="1">
        <f t="shared" si="0"/>
        <v>45351</v>
      </c>
      <c r="O15" s="5">
        <f t="shared" si="1"/>
        <v>46753</v>
      </c>
    </row>
    <row r="16" spans="2:15" x14ac:dyDescent="0.3">
      <c r="H16" t="s">
        <v>61</v>
      </c>
      <c r="I16" s="1">
        <f t="shared" si="0"/>
        <v>45382</v>
      </c>
      <c r="O16" s="5">
        <f>+O15+366</f>
        <v>47119</v>
      </c>
    </row>
    <row r="17" spans="8:15" x14ac:dyDescent="0.3">
      <c r="H17" t="s">
        <v>62</v>
      </c>
      <c r="I17" s="1">
        <f t="shared" si="0"/>
        <v>45412</v>
      </c>
      <c r="O17" s="5">
        <f t="shared" si="1"/>
        <v>47484</v>
      </c>
    </row>
    <row r="18" spans="8:15" x14ac:dyDescent="0.3">
      <c r="H18" t="s">
        <v>63</v>
      </c>
      <c r="I18" s="1">
        <f t="shared" si="0"/>
        <v>45443</v>
      </c>
      <c r="O18" s="5">
        <f t="shared" si="1"/>
        <v>47849</v>
      </c>
    </row>
    <row r="19" spans="8:15" x14ac:dyDescent="0.3">
      <c r="H19" t="s">
        <v>64</v>
      </c>
      <c r="I19" s="1">
        <f t="shared" si="0"/>
        <v>45473</v>
      </c>
      <c r="O19" s="5">
        <f t="shared" si="1"/>
        <v>48214</v>
      </c>
    </row>
    <row r="20" spans="8:15" x14ac:dyDescent="0.3">
      <c r="H20" t="s">
        <v>65</v>
      </c>
      <c r="I20" s="1">
        <f t="shared" si="0"/>
        <v>45504</v>
      </c>
    </row>
    <row r="21" spans="8:15" x14ac:dyDescent="0.3">
      <c r="H21" t="s">
        <v>66</v>
      </c>
      <c r="I21" s="1">
        <f t="shared" si="0"/>
        <v>45535</v>
      </c>
    </row>
    <row r="22" spans="8:15" x14ac:dyDescent="0.3">
      <c r="H22" t="s">
        <v>67</v>
      </c>
      <c r="I22" s="1">
        <f t="shared" si="0"/>
        <v>45565</v>
      </c>
    </row>
    <row r="23" spans="8:15" x14ac:dyDescent="0.3">
      <c r="H23" t="s">
        <v>68</v>
      </c>
      <c r="I23" s="1">
        <f t="shared" si="0"/>
        <v>45596</v>
      </c>
    </row>
    <row r="24" spans="8:15" x14ac:dyDescent="0.3">
      <c r="H24" t="s">
        <v>69</v>
      </c>
      <c r="I24" s="1">
        <f t="shared" si="0"/>
        <v>45626</v>
      </c>
    </row>
    <row r="25" spans="8:15" x14ac:dyDescent="0.3">
      <c r="H25" s="2" t="s">
        <v>70</v>
      </c>
      <c r="I25" s="1">
        <f t="shared" si="0"/>
        <v>45657</v>
      </c>
    </row>
    <row r="26" spans="8:15" x14ac:dyDescent="0.3">
      <c r="H26" s="4" t="s">
        <v>71</v>
      </c>
      <c r="I26" s="1">
        <f t="shared" si="0"/>
        <v>45688</v>
      </c>
    </row>
    <row r="27" spans="8:15" x14ac:dyDescent="0.3">
      <c r="H27" s="4" t="s">
        <v>72</v>
      </c>
      <c r="I27" s="1">
        <f t="shared" si="0"/>
        <v>45716</v>
      </c>
    </row>
    <row r="28" spans="8:15" x14ac:dyDescent="0.3">
      <c r="H28" s="3" t="s">
        <v>73</v>
      </c>
      <c r="I28" s="1">
        <f t="shared" si="0"/>
        <v>45747</v>
      </c>
    </row>
    <row r="29" spans="8:15" x14ac:dyDescent="0.3">
      <c r="H29" t="s">
        <v>74</v>
      </c>
      <c r="I29" s="1">
        <f t="shared" si="0"/>
        <v>45777</v>
      </c>
    </row>
    <row r="30" spans="8:15" x14ac:dyDescent="0.3">
      <c r="H30" t="s">
        <v>75</v>
      </c>
      <c r="I30" s="1">
        <f t="shared" si="0"/>
        <v>45808</v>
      </c>
    </row>
    <row r="31" spans="8:15" x14ac:dyDescent="0.3">
      <c r="H31" t="s">
        <v>76</v>
      </c>
      <c r="I31" s="1">
        <f t="shared" si="0"/>
        <v>45838</v>
      </c>
    </row>
    <row r="32" spans="8:15" x14ac:dyDescent="0.3">
      <c r="H32" t="s">
        <v>77</v>
      </c>
      <c r="I32" s="1">
        <f t="shared" si="0"/>
        <v>45869</v>
      </c>
    </row>
    <row r="33" spans="8:9" x14ac:dyDescent="0.3">
      <c r="H33" t="s">
        <v>78</v>
      </c>
      <c r="I33" s="1">
        <f t="shared" si="0"/>
        <v>45900</v>
      </c>
    </row>
    <row r="34" spans="8:9" x14ac:dyDescent="0.3">
      <c r="H34" t="s">
        <v>79</v>
      </c>
      <c r="I34" s="1">
        <f t="shared" si="0"/>
        <v>45930</v>
      </c>
    </row>
    <row r="35" spans="8:9" x14ac:dyDescent="0.3">
      <c r="H35" t="s">
        <v>80</v>
      </c>
      <c r="I35" s="1">
        <f t="shared" si="0"/>
        <v>45961</v>
      </c>
    </row>
    <row r="36" spans="8:9" x14ac:dyDescent="0.3">
      <c r="H36" t="s">
        <v>81</v>
      </c>
      <c r="I36" s="1">
        <f t="shared" si="0"/>
        <v>45991</v>
      </c>
    </row>
    <row r="37" spans="8:9" x14ac:dyDescent="0.3">
      <c r="H37" t="s">
        <v>82</v>
      </c>
      <c r="I37" s="1">
        <f t="shared" si="0"/>
        <v>46022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S186"/>
  <sheetViews>
    <sheetView tabSelected="1" zoomScale="70" zoomScaleNormal="70" workbookViewId="0">
      <selection activeCell="C8" sqref="C8"/>
    </sheetView>
  </sheetViews>
  <sheetFormatPr defaultColWidth="9.109375" defaultRowHeight="13.8" x14ac:dyDescent="0.25"/>
  <cols>
    <col min="1" max="1" width="4.33203125" style="101" customWidth="1"/>
    <col min="2" max="2" width="19.109375" style="101" customWidth="1"/>
    <col min="3" max="3" width="26.6640625" style="101" customWidth="1"/>
    <col min="4" max="4" width="2.5546875" style="101" customWidth="1"/>
    <col min="5" max="5" width="24.6640625" style="101" customWidth="1"/>
    <col min="6" max="17" width="13.6640625" style="101" customWidth="1"/>
    <col min="18" max="18" width="2.109375" style="101" customWidth="1"/>
    <col min="19" max="19" width="15.44140625" style="101" customWidth="1"/>
    <col min="20" max="16384" width="9.109375" style="101"/>
  </cols>
  <sheetData>
    <row r="1" spans="1:19" ht="29.25" customHeight="1" x14ac:dyDescent="0.25">
      <c r="A1" s="6"/>
      <c r="B1" s="363" t="s">
        <v>158</v>
      </c>
      <c r="C1" s="364"/>
      <c r="D1" s="364"/>
      <c r="E1" s="100" t="s">
        <v>171</v>
      </c>
      <c r="F1" s="103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6"/>
    </row>
    <row r="2" spans="1:19" ht="38.25" customHeight="1" x14ac:dyDescent="0.25">
      <c r="A2" s="6"/>
      <c r="B2" s="371" t="s">
        <v>159</v>
      </c>
      <c r="C2" s="372"/>
      <c r="D2" s="372"/>
      <c r="E2" s="372"/>
      <c r="F2" s="104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8"/>
    </row>
    <row r="3" spans="1:19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102" customFormat="1" ht="27" customHeight="1" x14ac:dyDescent="0.3">
      <c r="A4" s="7"/>
      <c r="B4" s="375" t="s">
        <v>114</v>
      </c>
      <c r="C4" s="376"/>
      <c r="D4" s="7"/>
      <c r="E4" s="377" t="s">
        <v>177</v>
      </c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9"/>
    </row>
    <row r="5" spans="1:19" ht="5.0999999999999996" customHeight="1" x14ac:dyDescent="0.25">
      <c r="A5" s="6"/>
      <c r="B5" s="105"/>
      <c r="C5" s="10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4.9" customHeight="1" x14ac:dyDescent="0.25">
      <c r="A6" s="6"/>
      <c r="B6" s="369" t="s">
        <v>160</v>
      </c>
      <c r="C6" s="370"/>
      <c r="D6" s="6"/>
      <c r="E6" s="107"/>
      <c r="F6" s="108">
        <f>'Budget Ricavi'!C3</f>
        <v>44927</v>
      </c>
      <c r="G6" s="108">
        <f>'Budget Ricavi'!D3</f>
        <v>44958</v>
      </c>
      <c r="H6" s="108">
        <f>'Budget Ricavi'!E3</f>
        <v>44986</v>
      </c>
      <c r="I6" s="108">
        <f>'Budget Ricavi'!F3</f>
        <v>45017</v>
      </c>
      <c r="J6" s="108">
        <f>'Budget Ricavi'!G3</f>
        <v>45047</v>
      </c>
      <c r="K6" s="108">
        <f>'Budget Ricavi'!H3</f>
        <v>45078</v>
      </c>
      <c r="L6" s="108">
        <f>'Budget Ricavi'!I3</f>
        <v>45108</v>
      </c>
      <c r="M6" s="108">
        <f>'Budget Ricavi'!J3</f>
        <v>45139</v>
      </c>
      <c r="N6" s="108">
        <f>'Budget Ricavi'!K3</f>
        <v>45170</v>
      </c>
      <c r="O6" s="108">
        <f>'Budget Ricavi'!L3</f>
        <v>45200</v>
      </c>
      <c r="P6" s="108">
        <f>'Budget Ricavi'!M3</f>
        <v>45231</v>
      </c>
      <c r="Q6" s="108">
        <f>'Budget Ricavi'!N3</f>
        <v>45261</v>
      </c>
      <c r="R6" s="105"/>
      <c r="S6" s="108" t="s">
        <v>31</v>
      </c>
    </row>
    <row r="7" spans="1:19" ht="5.0999999999999996" customHeight="1" x14ac:dyDescent="0.25">
      <c r="A7" s="6"/>
      <c r="B7" s="109"/>
      <c r="C7" s="1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4.9" customHeight="1" x14ac:dyDescent="0.25">
      <c r="A8" s="6"/>
      <c r="B8" s="111" t="s">
        <v>161</v>
      </c>
      <c r="C8" s="112" t="s">
        <v>140</v>
      </c>
      <c r="D8" s="105"/>
      <c r="E8" s="113" t="s">
        <v>178</v>
      </c>
      <c r="F8" s="114">
        <f>'Budget Ricavi'!C204</f>
        <v>18607.72</v>
      </c>
      <c r="G8" s="114">
        <f>'Budget Ricavi'!D204</f>
        <v>17712.07</v>
      </c>
      <c r="H8" s="114">
        <f>'Budget Ricavi'!E204</f>
        <v>19208.05</v>
      </c>
      <c r="I8" s="114">
        <f>'Budget Ricavi'!F204</f>
        <v>18764.849999999999</v>
      </c>
      <c r="J8" s="114">
        <f>'Budget Ricavi'!G204</f>
        <v>21597.77</v>
      </c>
      <c r="K8" s="114">
        <f>'Budget Ricavi'!H204</f>
        <v>36613.770000000004</v>
      </c>
      <c r="L8" s="114">
        <f>'Budget Ricavi'!I204</f>
        <v>64085.599999999999</v>
      </c>
      <c r="M8" s="114">
        <f>'Budget Ricavi'!J204</f>
        <v>84978.64</v>
      </c>
      <c r="N8" s="114">
        <f>'Budget Ricavi'!K204</f>
        <v>53280.65</v>
      </c>
      <c r="O8" s="114">
        <f>'Budget Ricavi'!L204</f>
        <v>23914.09</v>
      </c>
      <c r="P8" s="114">
        <f>'Budget Ricavi'!M204</f>
        <v>23859.97</v>
      </c>
      <c r="Q8" s="115">
        <f>'Budget Ricavi'!N204</f>
        <v>28426.3</v>
      </c>
      <c r="R8" s="116"/>
      <c r="S8" s="117">
        <f>SUM(F8:Q8)</f>
        <v>411049.48000000004</v>
      </c>
    </row>
    <row r="9" spans="1:19" ht="5.0999999999999996" customHeight="1" x14ac:dyDescent="0.25">
      <c r="A9" s="6"/>
      <c r="B9" s="111"/>
      <c r="C9" s="118"/>
      <c r="D9" s="105"/>
      <c r="E9" s="119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1"/>
      <c r="R9" s="120"/>
      <c r="S9" s="122"/>
    </row>
    <row r="10" spans="1:19" ht="24.9" customHeight="1" x14ac:dyDescent="0.25">
      <c r="A10" s="6"/>
      <c r="B10" s="111" t="s">
        <v>162</v>
      </c>
      <c r="C10" s="112" t="s">
        <v>168</v>
      </c>
      <c r="D10" s="105"/>
      <c r="E10" s="123" t="s">
        <v>179</v>
      </c>
      <c r="F10" s="124">
        <f>-('Costi Mp &amp; Merci'!C137+'Altri Costi Variabili'!D115+'Costi Fissi'!D109+'Costi del Personale'!D27)</f>
        <v>-12784.16</v>
      </c>
      <c r="G10" s="124">
        <f>-('Costi Mp &amp; Merci'!D137+'Altri Costi Variabili'!E115+'Costi Fissi'!E109+'Costi del Personale'!E27)</f>
        <v>-15710.527166666667</v>
      </c>
      <c r="H10" s="124">
        <f>-('Costi Mp &amp; Merci'!E137+'Altri Costi Variabili'!F115+'Costi Fissi'!F109+'Costi del Personale'!F27)</f>
        <v>-25373.129166666669</v>
      </c>
      <c r="I10" s="124">
        <f>-('Costi Mp &amp; Merci'!F137+'Altri Costi Variabili'!G115+'Costi Fissi'!G109+'Costi del Personale'!G27)</f>
        <v>-22514.958666666666</v>
      </c>
      <c r="J10" s="124">
        <f>-('Costi Mp &amp; Merci'!G137+'Altri Costi Variabili'!H115+'Costi Fissi'!H109+'Costi del Personale'!H27)</f>
        <v>-23342.386166666667</v>
      </c>
      <c r="K10" s="124">
        <f>-('Costi Mp &amp; Merci'!H137+'Altri Costi Variabili'!I115+'Costi Fissi'!I109+'Costi del Personale'!I27)</f>
        <v>-27018.103666666666</v>
      </c>
      <c r="L10" s="124">
        <f>-('Costi Mp &amp; Merci'!I137+'Altri Costi Variabili'!J115+'Costi Fissi'!J109+'Costi del Personale'!J27)</f>
        <v>-29998.675333333329</v>
      </c>
      <c r="M10" s="124">
        <f>-('Costi Mp &amp; Merci'!J137+'Altri Costi Variabili'!K115+'Costi Fissi'!K109+'Costi del Personale'!K27)</f>
        <v>-39303.23583333334</v>
      </c>
      <c r="N10" s="124">
        <f>-('Costi Mp &amp; Merci'!K137+'Altri Costi Variabili'!L115+'Costi Fissi'!L109+'Costi del Personale'!L27)</f>
        <v>-41178.637333333339</v>
      </c>
      <c r="O10" s="124">
        <f>-('Costi Mp &amp; Merci'!L137+'Altri Costi Variabili'!M115+'Costi Fissi'!M109+'Costi del Personale'!M27)</f>
        <v>-42111.598833333337</v>
      </c>
      <c r="P10" s="124">
        <f>-('Costi Mp &amp; Merci'!M137+'Altri Costi Variabili'!N115+'Costi Fissi'!N109+'Costi del Personale'!N27)</f>
        <v>-26531.839833333332</v>
      </c>
      <c r="Q10" s="125">
        <f>-('Costi Mp &amp; Merci'!N137+'Altri Costi Variabili'!O115+'Costi Fissi'!O109+'Costi del Personale'!O27)</f>
        <v>-28903.318500000001</v>
      </c>
      <c r="R10" s="116"/>
      <c r="S10" s="126">
        <f>SUM(F10:Q10)</f>
        <v>-334770.57049999997</v>
      </c>
    </row>
    <row r="11" spans="1:19" ht="5.0999999999999996" customHeight="1" x14ac:dyDescent="0.25">
      <c r="A11" s="6"/>
      <c r="B11" s="111"/>
      <c r="C11" s="118"/>
      <c r="D11" s="105"/>
      <c r="E11" s="127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ht="24.9" customHeight="1" x14ac:dyDescent="0.25">
      <c r="A12" s="6"/>
      <c r="B12" s="111" t="s">
        <v>163</v>
      </c>
      <c r="C12" s="112" t="s">
        <v>141</v>
      </c>
      <c r="D12" s="105"/>
      <c r="E12" s="128" t="s">
        <v>180</v>
      </c>
      <c r="F12" s="129">
        <f t="shared" ref="F12:Q12" si="0">F8+F10</f>
        <v>5823.5600000000013</v>
      </c>
      <c r="G12" s="129">
        <f t="shared" si="0"/>
        <v>2001.542833333333</v>
      </c>
      <c r="H12" s="129">
        <f t="shared" si="0"/>
        <v>-6165.0791666666701</v>
      </c>
      <c r="I12" s="129">
        <f t="shared" si="0"/>
        <v>-3750.108666666667</v>
      </c>
      <c r="J12" s="129">
        <f t="shared" si="0"/>
        <v>-1744.6161666666667</v>
      </c>
      <c r="K12" s="129">
        <f t="shared" si="0"/>
        <v>9595.6663333333381</v>
      </c>
      <c r="L12" s="129">
        <f t="shared" si="0"/>
        <v>34086.924666666673</v>
      </c>
      <c r="M12" s="129">
        <f t="shared" si="0"/>
        <v>45675.40416666666</v>
      </c>
      <c r="N12" s="129">
        <f t="shared" si="0"/>
        <v>12102.012666666662</v>
      </c>
      <c r="O12" s="129">
        <f t="shared" si="0"/>
        <v>-18197.508833333337</v>
      </c>
      <c r="P12" s="129">
        <f t="shared" si="0"/>
        <v>-2671.8698333333305</v>
      </c>
      <c r="Q12" s="130">
        <f t="shared" si="0"/>
        <v>-477.01850000000195</v>
      </c>
      <c r="R12" s="120"/>
      <c r="S12" s="131">
        <f>SUM(F12:Q12)</f>
        <v>76278.90949999998</v>
      </c>
    </row>
    <row r="13" spans="1:19" ht="5.0999999999999996" customHeight="1" x14ac:dyDescent="0.25">
      <c r="A13" s="6"/>
      <c r="B13" s="111"/>
      <c r="C13" s="118"/>
      <c r="D13" s="10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6"/>
      <c r="S13" s="8"/>
    </row>
    <row r="14" spans="1:19" ht="24.9" customHeight="1" x14ac:dyDescent="0.25">
      <c r="A14" s="6"/>
      <c r="B14" s="111" t="s">
        <v>164</v>
      </c>
      <c r="C14" s="112" t="s">
        <v>142</v>
      </c>
      <c r="D14" s="10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10"/>
      <c r="S14" s="6"/>
    </row>
    <row r="15" spans="1:19" ht="5.0999999999999996" customHeight="1" x14ac:dyDescent="0.25">
      <c r="A15" s="6"/>
      <c r="B15" s="111"/>
      <c r="C15" s="118"/>
      <c r="D15" s="10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6"/>
      <c r="S15" s="8"/>
    </row>
    <row r="16" spans="1:19" ht="24.9" customHeight="1" x14ac:dyDescent="0.25">
      <c r="A16" s="6"/>
      <c r="B16" s="111" t="s">
        <v>165</v>
      </c>
      <c r="C16" s="112" t="s">
        <v>169</v>
      </c>
      <c r="D16" s="10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6"/>
      <c r="S16" s="8"/>
    </row>
    <row r="17" spans="1:19" ht="5.0999999999999996" customHeight="1" x14ac:dyDescent="0.25">
      <c r="A17" s="6"/>
      <c r="B17" s="111"/>
      <c r="C17" s="118"/>
      <c r="D17" s="105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6"/>
      <c r="S17" s="8"/>
    </row>
    <row r="18" spans="1:19" ht="24.9" customHeight="1" x14ac:dyDescent="0.25">
      <c r="A18" s="6"/>
      <c r="B18" s="111" t="s">
        <v>166</v>
      </c>
      <c r="C18" s="112" t="s">
        <v>170</v>
      </c>
      <c r="D18" s="105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6"/>
      <c r="S18" s="8"/>
    </row>
    <row r="19" spans="1:19" ht="5.0999999999999996" customHeight="1" x14ac:dyDescent="0.25">
      <c r="A19" s="6"/>
      <c r="B19" s="111"/>
      <c r="C19" s="132"/>
      <c r="D19" s="10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24.9" customHeight="1" x14ac:dyDescent="0.25">
      <c r="A20" s="6"/>
      <c r="B20" s="133" t="s">
        <v>167</v>
      </c>
      <c r="C20" s="134" t="s">
        <v>115</v>
      </c>
      <c r="D20" s="10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24.9" customHeight="1" x14ac:dyDescent="0.25">
      <c r="A22" s="6"/>
      <c r="B22" s="373" t="s">
        <v>113</v>
      </c>
      <c r="C22" s="374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5.099999999999999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24.9" customHeight="1" x14ac:dyDescent="0.25">
      <c r="A24" s="6"/>
      <c r="B24" s="135" t="s">
        <v>174</v>
      </c>
      <c r="C24" s="136">
        <f>BEP!C3</f>
        <v>392852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5.0999999999999996" customHeight="1" x14ac:dyDescent="0.25">
      <c r="A25" s="6"/>
      <c r="B25" s="137"/>
      <c r="C25" s="13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24.9" customHeight="1" x14ac:dyDescent="0.25">
      <c r="A26" s="6"/>
      <c r="B26" s="139" t="s">
        <v>175</v>
      </c>
      <c r="C26" s="140">
        <f>SUM(MOL!B13:M13)</f>
        <v>80984.456875000003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5.0999999999999996" customHeight="1" x14ac:dyDescent="0.25">
      <c r="A27" s="6"/>
      <c r="B27" s="139"/>
      <c r="C27" s="14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24.9" customHeight="1" x14ac:dyDescent="0.25">
      <c r="A28" s="6"/>
      <c r="B28" s="141" t="s">
        <v>176</v>
      </c>
      <c r="C28" s="142">
        <f>BEP!C11</f>
        <v>241399.36234817014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9.9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24.9" customHeight="1" x14ac:dyDescent="0.25">
      <c r="A30" s="6"/>
      <c r="B30" s="9"/>
      <c r="C30" s="9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359" t="s">
        <v>116</v>
      </c>
      <c r="Q30" s="359"/>
      <c r="R30" s="359"/>
      <c r="S30" s="359"/>
    </row>
    <row r="31" spans="1:19" ht="24.9" customHeight="1" x14ac:dyDescent="0.25">
      <c r="A31" s="6"/>
      <c r="B31" s="9"/>
      <c r="C31" s="9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360" t="e" vm="1">
        <v>#VALUE!</v>
      </c>
      <c r="Q31" s="360"/>
      <c r="R31" s="360"/>
      <c r="S31" s="360"/>
    </row>
    <row r="32" spans="1:19" ht="24.9" customHeight="1" x14ac:dyDescent="0.25">
      <c r="A32" s="6"/>
      <c r="B32" s="9"/>
      <c r="C32" s="9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360"/>
      <c r="Q32" s="360"/>
      <c r="R32" s="360"/>
      <c r="S32" s="360"/>
    </row>
    <row r="33" spans="1:19" ht="24.9" customHeight="1" x14ac:dyDescent="0.25">
      <c r="A33" s="6"/>
      <c r="B33" s="9"/>
      <c r="C33" s="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60"/>
      <c r="Q33" s="360"/>
      <c r="R33" s="360"/>
      <c r="S33" s="360"/>
    </row>
    <row r="34" spans="1:19" ht="24.9" customHeight="1" x14ac:dyDescent="0.25">
      <c r="A34" s="6"/>
      <c r="B34" s="9"/>
      <c r="C34" s="9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361" t="s">
        <v>172</v>
      </c>
      <c r="Q34" s="361"/>
      <c r="R34" s="361"/>
      <c r="S34" s="361"/>
    </row>
    <row r="35" spans="1:19" ht="24.9" customHeight="1" x14ac:dyDescent="0.25">
      <c r="A35" s="6"/>
      <c r="B35" s="9"/>
      <c r="C35" s="9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361"/>
      <c r="Q35" s="361"/>
      <c r="R35" s="361"/>
      <c r="S35" s="361"/>
    </row>
    <row r="36" spans="1:19" ht="24.9" customHeight="1" x14ac:dyDescent="0.25">
      <c r="A36" s="6"/>
      <c r="B36" s="9"/>
      <c r="C36" s="9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361"/>
      <c r="Q36" s="361"/>
      <c r="R36" s="361"/>
      <c r="S36" s="361"/>
    </row>
    <row r="37" spans="1:19" ht="24.9" customHeight="1" x14ac:dyDescent="0.25">
      <c r="A37" s="6"/>
      <c r="B37" s="9"/>
      <c r="C37" s="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362" t="s">
        <v>173</v>
      </c>
      <c r="Q37" s="362"/>
      <c r="R37" s="362"/>
      <c r="S37" s="362"/>
    </row>
    <row r="38" spans="1:19" ht="24.9" customHeight="1" x14ac:dyDescent="0.25">
      <c r="A38" s="6"/>
      <c r="B38" s="9"/>
      <c r="C38" s="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362"/>
      <c r="Q38" s="362"/>
      <c r="R38" s="362"/>
      <c r="S38" s="362"/>
    </row>
    <row r="39" spans="1:19" ht="16.5" customHeight="1" x14ac:dyDescent="0.25">
      <c r="A39" s="6"/>
      <c r="B39" s="9"/>
      <c r="C39" s="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3"/>
      <c r="S39" s="143"/>
    </row>
    <row r="40" spans="1:19" ht="16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16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ht="16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1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144"/>
      <c r="S43" s="144"/>
    </row>
    <row r="44" spans="1:19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45"/>
      <c r="P59" s="145"/>
      <c r="Q59" s="145"/>
      <c r="R59" s="6"/>
      <c r="S59" s="6"/>
    </row>
    <row r="60" spans="1:19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 ht="15" x14ac:dyDescent="0.25">
      <c r="A167" s="6"/>
      <c r="B167" s="6"/>
      <c r="C167" s="6"/>
      <c r="D167" s="6"/>
      <c r="E167" s="146" t="s">
        <v>185</v>
      </c>
      <c r="F167" s="108">
        <f t="shared" ref="F167:Q167" si="1">F6</f>
        <v>44927</v>
      </c>
      <c r="G167" s="108">
        <f t="shared" si="1"/>
        <v>44958</v>
      </c>
      <c r="H167" s="108">
        <f t="shared" si="1"/>
        <v>44986</v>
      </c>
      <c r="I167" s="108">
        <f t="shared" si="1"/>
        <v>45017</v>
      </c>
      <c r="J167" s="108">
        <f t="shared" si="1"/>
        <v>45047</v>
      </c>
      <c r="K167" s="108">
        <f t="shared" si="1"/>
        <v>45078</v>
      </c>
      <c r="L167" s="108">
        <f t="shared" si="1"/>
        <v>45108</v>
      </c>
      <c r="M167" s="108">
        <f t="shared" si="1"/>
        <v>45139</v>
      </c>
      <c r="N167" s="108">
        <f t="shared" si="1"/>
        <v>45170</v>
      </c>
      <c r="O167" s="108">
        <f t="shared" si="1"/>
        <v>45200</v>
      </c>
      <c r="P167" s="108">
        <f t="shared" si="1"/>
        <v>45231</v>
      </c>
      <c r="Q167" s="108">
        <f t="shared" si="1"/>
        <v>45261</v>
      </c>
      <c r="R167" s="6"/>
      <c r="S167" s="6"/>
    </row>
    <row r="168" spans="1:19" ht="15" x14ac:dyDescent="0.25">
      <c r="A168" s="6"/>
      <c r="B168" s="6"/>
      <c r="C168" s="6"/>
      <c r="D168" s="6"/>
      <c r="E168" s="105" t="s">
        <v>181</v>
      </c>
      <c r="F168" s="147">
        <f>'Costi Mp &amp; Merci'!C68</f>
        <v>6800</v>
      </c>
      <c r="G168" s="147">
        <f>'Costi Mp &amp; Merci'!D68</f>
        <v>6290</v>
      </c>
      <c r="H168" s="147">
        <f>'Costi Mp &amp; Merci'!E68</f>
        <v>6830</v>
      </c>
      <c r="I168" s="147">
        <f>'Costi Mp &amp; Merci'!F68</f>
        <v>6830</v>
      </c>
      <c r="J168" s="147">
        <f>'Costi Mp &amp; Merci'!G68</f>
        <v>6830</v>
      </c>
      <c r="K168" s="147">
        <f>'Costi Mp &amp; Merci'!H68</f>
        <v>13070</v>
      </c>
      <c r="L168" s="147">
        <f>'Costi Mp &amp; Merci'!I68</f>
        <v>15056</v>
      </c>
      <c r="M168" s="147">
        <f>'Costi Mp &amp; Merci'!J68</f>
        <v>20456</v>
      </c>
      <c r="N168" s="147">
        <f>'Costi Mp &amp; Merci'!K68</f>
        <v>6830</v>
      </c>
      <c r="O168" s="147">
        <f>'Costi Mp &amp; Merci'!L68</f>
        <v>6830</v>
      </c>
      <c r="P168" s="147">
        <f>'Costi Mp &amp; Merci'!M68</f>
        <v>6830</v>
      </c>
      <c r="Q168" s="147">
        <f>'Costi Mp &amp; Merci'!N68</f>
        <v>7400</v>
      </c>
      <c r="R168" s="6"/>
      <c r="S168" s="6"/>
    </row>
    <row r="169" spans="1:19" ht="15" x14ac:dyDescent="0.25">
      <c r="A169" s="6"/>
      <c r="B169" s="6"/>
      <c r="C169" s="6"/>
      <c r="D169" s="6"/>
      <c r="E169" s="105" t="s">
        <v>182</v>
      </c>
      <c r="F169" s="147">
        <f>'Altri Costi Variabili'!D46</f>
        <v>2054.4</v>
      </c>
      <c r="G169" s="147">
        <f>'Altri Costi Variabili'!E46</f>
        <v>1949.8200000000002</v>
      </c>
      <c r="H169" s="147">
        <f>'Altri Costi Variabili'!F46</f>
        <v>2117.7600000000002</v>
      </c>
      <c r="I169" s="147">
        <f>'Altri Costi Variabili'!G46</f>
        <v>2072.16</v>
      </c>
      <c r="J169" s="147">
        <f>'Altri Costi Variabili'!H46</f>
        <v>2387.46</v>
      </c>
      <c r="K169" s="147">
        <f>'Altri Costi Variabili'!I46</f>
        <v>6321.0599999999995</v>
      </c>
      <c r="L169" s="147">
        <f>'Altri Costi Variabili'!J46</f>
        <v>7134.0599999999995</v>
      </c>
      <c r="M169" s="147">
        <f>'Altri Costi Variabili'!K46</f>
        <v>9235.68</v>
      </c>
      <c r="N169" s="147">
        <f>'Altri Costi Variabili'!L46</f>
        <v>2809.2</v>
      </c>
      <c r="O169" s="147">
        <f>'Altri Costi Variabili'!M46</f>
        <v>2653.62</v>
      </c>
      <c r="P169" s="147">
        <f>'Altri Costi Variabili'!N46</f>
        <v>2654.52</v>
      </c>
      <c r="Q169" s="147">
        <f>'Altri Costi Variabili'!O46</f>
        <v>5752.5</v>
      </c>
      <c r="R169" s="6"/>
      <c r="S169" s="6"/>
    </row>
    <row r="170" spans="1:19" ht="15" x14ac:dyDescent="0.25">
      <c r="A170" s="6"/>
      <c r="B170" s="6"/>
      <c r="C170" s="6"/>
      <c r="D170" s="6"/>
      <c r="E170" s="105" t="s">
        <v>183</v>
      </c>
      <c r="F170" s="147">
        <f>'Costi Fissi'!D28</f>
        <v>5648</v>
      </c>
      <c r="G170" s="147">
        <f>'Costi Fissi'!E28</f>
        <v>5648</v>
      </c>
      <c r="H170" s="148">
        <f>'Costi Fissi'!F28</f>
        <v>7528</v>
      </c>
      <c r="I170" s="148">
        <f>'Costi Fissi'!G28</f>
        <v>5648</v>
      </c>
      <c r="J170" s="148">
        <f>'Costi Fissi'!H28</f>
        <v>5648</v>
      </c>
      <c r="K170" s="148">
        <f>'Costi Fissi'!I28</f>
        <v>5648</v>
      </c>
      <c r="L170" s="148">
        <f>'Costi Fissi'!J28</f>
        <v>5648</v>
      </c>
      <c r="M170" s="148">
        <f>'Costi Fissi'!K28</f>
        <v>5648</v>
      </c>
      <c r="N170" s="147">
        <f>'Costi Fissi'!L28</f>
        <v>7528</v>
      </c>
      <c r="O170" s="147">
        <f>'Costi Fissi'!M28</f>
        <v>5648</v>
      </c>
      <c r="P170" s="147">
        <f>'Costi Fissi'!N28</f>
        <v>5648</v>
      </c>
      <c r="Q170" s="149">
        <f>'Costi Fissi'!O28</f>
        <v>5648</v>
      </c>
      <c r="R170" s="6"/>
      <c r="S170" s="6"/>
    </row>
    <row r="171" spans="1:19" ht="15" x14ac:dyDescent="0.25">
      <c r="A171" s="6"/>
      <c r="B171" s="6"/>
      <c r="C171" s="6"/>
      <c r="D171" s="6"/>
      <c r="E171" s="107" t="s">
        <v>184</v>
      </c>
      <c r="F171" s="150">
        <f>'Costi del Personale'!D20</f>
        <v>7174.6458333333339</v>
      </c>
      <c r="G171" s="150">
        <f>'Costi del Personale'!E20</f>
        <v>7174.6458333333339</v>
      </c>
      <c r="H171" s="150">
        <f>'Costi del Personale'!F20</f>
        <v>7174.6458333333339</v>
      </c>
      <c r="I171" s="150">
        <f>'Costi del Personale'!G20</f>
        <v>7174.6458333333339</v>
      </c>
      <c r="J171" s="150">
        <f>'Costi del Personale'!H20</f>
        <v>7174.6458333333339</v>
      </c>
      <c r="K171" s="150">
        <f>'Costi del Personale'!I20</f>
        <v>8968.3072916666679</v>
      </c>
      <c r="L171" s="150">
        <f>'Costi del Personale'!J20</f>
        <v>8968.3072916666679</v>
      </c>
      <c r="M171" s="150">
        <f>'Costi del Personale'!K20</f>
        <v>8968.3072916666679</v>
      </c>
      <c r="N171" s="150">
        <f>'Costi del Personale'!L20</f>
        <v>8968.3072916666679</v>
      </c>
      <c r="O171" s="150">
        <f>'Costi del Personale'!M20</f>
        <v>8968.3072916666679</v>
      </c>
      <c r="P171" s="150">
        <f>'Costi del Personale'!N20</f>
        <v>10761.96875</v>
      </c>
      <c r="Q171" s="150">
        <f>'Costi del Personale'!O20</f>
        <v>10761.96875</v>
      </c>
      <c r="R171" s="6"/>
      <c r="S171" s="6"/>
    </row>
    <row r="172" spans="1:19" ht="15" x14ac:dyDescent="0.25">
      <c r="A172" s="6"/>
      <c r="B172" s="6"/>
      <c r="C172" s="6"/>
      <c r="D172" s="6"/>
      <c r="E172" s="151" t="s">
        <v>186</v>
      </c>
      <c r="F172" s="152">
        <f>SUM(F168:F171)</f>
        <v>21677.045833333334</v>
      </c>
      <c r="G172" s="152">
        <f t="shared" ref="G172:Q172" si="2">SUM(G168:G171)</f>
        <v>21062.465833333335</v>
      </c>
      <c r="H172" s="152">
        <f t="shared" si="2"/>
        <v>23650.405833333338</v>
      </c>
      <c r="I172" s="152">
        <f t="shared" si="2"/>
        <v>21724.805833333332</v>
      </c>
      <c r="J172" s="152">
        <f t="shared" si="2"/>
        <v>22040.105833333335</v>
      </c>
      <c r="K172" s="152">
        <f t="shared" si="2"/>
        <v>34007.367291666669</v>
      </c>
      <c r="L172" s="152">
        <f t="shared" si="2"/>
        <v>36806.367291666669</v>
      </c>
      <c r="M172" s="152">
        <f t="shared" si="2"/>
        <v>44307.987291666665</v>
      </c>
      <c r="N172" s="152">
        <f t="shared" si="2"/>
        <v>26135.507291666669</v>
      </c>
      <c r="O172" s="152">
        <f t="shared" si="2"/>
        <v>24099.927291666667</v>
      </c>
      <c r="P172" s="152">
        <f t="shared" si="2"/>
        <v>25894.48875</v>
      </c>
      <c r="Q172" s="152">
        <f t="shared" si="2"/>
        <v>29562.46875</v>
      </c>
      <c r="R172" s="6"/>
      <c r="S172" s="6"/>
    </row>
    <row r="173" spans="1:19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 ht="15" x14ac:dyDescent="0.25">
      <c r="A174" s="6"/>
      <c r="B174" s="6"/>
      <c r="C174" s="6"/>
      <c r="D174" s="6"/>
      <c r="E174" s="146" t="str">
        <f t="shared" ref="E174:Q174" si="3">E167</f>
        <v>Costi CE</v>
      </c>
      <c r="F174" s="108">
        <f t="shared" si="3"/>
        <v>44927</v>
      </c>
      <c r="G174" s="108">
        <f t="shared" si="3"/>
        <v>44958</v>
      </c>
      <c r="H174" s="108">
        <f t="shared" si="3"/>
        <v>44986</v>
      </c>
      <c r="I174" s="108">
        <f t="shared" si="3"/>
        <v>45017</v>
      </c>
      <c r="J174" s="108">
        <f t="shared" si="3"/>
        <v>45047</v>
      </c>
      <c r="K174" s="108">
        <f t="shared" si="3"/>
        <v>45078</v>
      </c>
      <c r="L174" s="108">
        <f t="shared" si="3"/>
        <v>45108</v>
      </c>
      <c r="M174" s="108">
        <f t="shared" si="3"/>
        <v>45139</v>
      </c>
      <c r="N174" s="108">
        <f t="shared" si="3"/>
        <v>45170</v>
      </c>
      <c r="O174" s="108">
        <f t="shared" si="3"/>
        <v>45200</v>
      </c>
      <c r="P174" s="108">
        <f t="shared" si="3"/>
        <v>45231</v>
      </c>
      <c r="Q174" s="108">
        <f t="shared" si="3"/>
        <v>45261</v>
      </c>
      <c r="R174" s="6"/>
      <c r="S174" s="6"/>
    </row>
    <row r="175" spans="1:19" ht="15" x14ac:dyDescent="0.25">
      <c r="A175" s="6"/>
      <c r="B175" s="6"/>
      <c r="C175" s="6"/>
      <c r="D175" s="6"/>
      <c r="E175" s="105" t="str">
        <f t="shared" ref="E175" si="4">E168</f>
        <v>Mp</v>
      </c>
      <c r="F175" s="153">
        <f>F168/$F$172</f>
        <v>0.3136958814537113</v>
      </c>
      <c r="G175" s="153">
        <f>G168/$G$172</f>
        <v>0.29863549927024607</v>
      </c>
      <c r="H175" s="153">
        <f>H168/$H$172</f>
        <v>0.2887899703764773</v>
      </c>
      <c r="I175" s="153">
        <f>I168/$I$172</f>
        <v>0.31438715965509012</v>
      </c>
      <c r="J175" s="153">
        <f>J168/$J$172</f>
        <v>0.30988961902670836</v>
      </c>
      <c r="K175" s="153">
        <f>K168/$K$172</f>
        <v>0.38432848646895218</v>
      </c>
      <c r="L175" s="153">
        <f>L168/$L$172</f>
        <v>0.40905965755030732</v>
      </c>
      <c r="M175" s="153">
        <f>M168/$M$172</f>
        <v>0.46167748188027746</v>
      </c>
      <c r="N175" s="153">
        <f>N168/$N$172</f>
        <v>0.26133030148520409</v>
      </c>
      <c r="O175" s="153">
        <f>O168/$O$172</f>
        <v>0.28340334463837552</v>
      </c>
      <c r="P175" s="153">
        <f>P168/$P$172</f>
        <v>0.26376268965727312</v>
      </c>
      <c r="Q175" s="153">
        <f>Q168/$Q$172</f>
        <v>0.25031738934184922</v>
      </c>
      <c r="R175" s="6"/>
      <c r="S175" s="6"/>
    </row>
    <row r="176" spans="1:19" ht="15" x14ac:dyDescent="0.25">
      <c r="A176" s="6"/>
      <c r="B176" s="6"/>
      <c r="C176" s="6"/>
      <c r="D176" s="6"/>
      <c r="E176" s="105" t="str">
        <f t="shared" ref="E176" si="5">E169</f>
        <v>Var</v>
      </c>
      <c r="F176" s="153">
        <f>F169/$F$172</f>
        <v>9.4773061596838903E-2</v>
      </c>
      <c r="G176" s="153">
        <f>G169/$G$172</f>
        <v>9.2573206548030404E-2</v>
      </c>
      <c r="H176" s="153">
        <f>H169/$H$172</f>
        <v>8.9544340800071537E-2</v>
      </c>
      <c r="I176" s="153">
        <f>I169/$I$172</f>
        <v>9.5382210358842104E-2</v>
      </c>
      <c r="J176" s="153">
        <f>J169/$J$172</f>
        <v>0.10832343628718963</v>
      </c>
      <c r="K176" s="153">
        <f>K169/$K$172</f>
        <v>0.18587325345672798</v>
      </c>
      <c r="L176" s="153">
        <f>L169/$L$172</f>
        <v>0.19382678935596076</v>
      </c>
      <c r="M176" s="153">
        <f>M169/$M$172</f>
        <v>0.20844277893293123</v>
      </c>
      <c r="N176" s="153">
        <f>N169/$N$172</f>
        <v>0.10748595650545172</v>
      </c>
      <c r="O176" s="153">
        <f>O169/$O$172</f>
        <v>0.11010904588569341</v>
      </c>
      <c r="P176" s="153">
        <f>P169/$P$172</f>
        <v>0.10251293337467417</v>
      </c>
      <c r="Q176" s="153">
        <f>Q169/$Q$172</f>
        <v>0.19458794353905237</v>
      </c>
      <c r="R176" s="6"/>
      <c r="S176" s="6"/>
    </row>
    <row r="177" spans="1:19" ht="15" x14ac:dyDescent="0.25">
      <c r="A177" s="6"/>
      <c r="B177" s="6"/>
      <c r="C177" s="6"/>
      <c r="D177" s="6"/>
      <c r="E177" s="105" t="str">
        <f t="shared" ref="E177" si="6">E170</f>
        <v>Fissi</v>
      </c>
      <c r="F177" s="153">
        <f>F170/$F$172</f>
        <v>0.26055210859567079</v>
      </c>
      <c r="G177" s="153">
        <f>G170/$G$172</f>
        <v>0.26815473765951509</v>
      </c>
      <c r="H177" s="153">
        <f>H170/$H$172</f>
        <v>0.31830320600206746</v>
      </c>
      <c r="I177" s="153">
        <f>I170/$I$172</f>
        <v>0.25997930859911406</v>
      </c>
      <c r="J177" s="153">
        <f>J170/$J$172</f>
        <v>0.25626011248357961</v>
      </c>
      <c r="K177" s="153">
        <f>K170/$K$172</f>
        <v>0.16608165964626181</v>
      </c>
      <c r="L177" s="153">
        <f>L170/$L$172</f>
        <v>0.15345171000558819</v>
      </c>
      <c r="M177" s="153">
        <f>M170/$M$172</f>
        <v>0.12747137356569258</v>
      </c>
      <c r="N177" s="153">
        <f>N170/$N$172</f>
        <v>0.2880372634817886</v>
      </c>
      <c r="O177" s="153">
        <f>O170/$O$172</f>
        <v>0.23435755351647802</v>
      </c>
      <c r="P177" s="153">
        <f>P170/$P$172</f>
        <v>0.2181159108615342</v>
      </c>
      <c r="Q177" s="153">
        <f>Q170/$Q$172</f>
        <v>0.19105305608145462</v>
      </c>
      <c r="R177" s="6"/>
      <c r="S177" s="6"/>
    </row>
    <row r="178" spans="1:19" ht="15" x14ac:dyDescent="0.25">
      <c r="A178" s="6"/>
      <c r="B178" s="6"/>
      <c r="C178" s="6"/>
      <c r="D178" s="6"/>
      <c r="E178" s="107" t="str">
        <f t="shared" ref="E178" si="7">E171</f>
        <v>Pers</v>
      </c>
      <c r="F178" s="154">
        <f>F171/$F$172</f>
        <v>0.330978948353779</v>
      </c>
      <c r="G178" s="154">
        <f>G171/$G$172</f>
        <v>0.34063655652220842</v>
      </c>
      <c r="H178" s="154">
        <f>H171/$H$172</f>
        <v>0.30336248282138356</v>
      </c>
      <c r="I178" s="154">
        <f>I171/$I$172</f>
        <v>0.33025132138695373</v>
      </c>
      <c r="J178" s="154">
        <f>J171/$J$172</f>
        <v>0.32552683220252232</v>
      </c>
      <c r="K178" s="154">
        <f>K171/$K$172</f>
        <v>0.263716600428058</v>
      </c>
      <c r="L178" s="154">
        <f>L171/$L$172</f>
        <v>0.24366184308814368</v>
      </c>
      <c r="M178" s="154">
        <f>M171/$M$172</f>
        <v>0.20240836562109885</v>
      </c>
      <c r="N178" s="154">
        <f>N171/$N$172</f>
        <v>0.34314647852755553</v>
      </c>
      <c r="O178" s="154">
        <f>O171/$O$172</f>
        <v>0.37213005595945309</v>
      </c>
      <c r="P178" s="154">
        <f>P171/$P$172</f>
        <v>0.41560846610651853</v>
      </c>
      <c r="Q178" s="154">
        <f>Q171/$Q$172</f>
        <v>0.36404161103764382</v>
      </c>
      <c r="R178" s="6"/>
      <c r="S178" s="6"/>
    </row>
    <row r="179" spans="1:19" ht="15" x14ac:dyDescent="0.25">
      <c r="A179" s="6"/>
      <c r="B179" s="6"/>
      <c r="C179" s="6"/>
      <c r="D179" s="6"/>
      <c r="E179" s="151" t="str">
        <f t="shared" ref="E179" si="8">E172</f>
        <v>Totale costi CE</v>
      </c>
      <c r="F179" s="155">
        <f>SUM(F175:F178)</f>
        <v>1</v>
      </c>
      <c r="G179" s="155">
        <f t="shared" ref="G179:Q179" si="9">SUM(G175:G178)</f>
        <v>1</v>
      </c>
      <c r="H179" s="155">
        <f t="shared" si="9"/>
        <v>0.99999999999999989</v>
      </c>
      <c r="I179" s="155">
        <f t="shared" si="9"/>
        <v>1</v>
      </c>
      <c r="J179" s="155">
        <f t="shared" si="9"/>
        <v>0.99999999999999989</v>
      </c>
      <c r="K179" s="155">
        <f t="shared" si="9"/>
        <v>1</v>
      </c>
      <c r="L179" s="155">
        <f t="shared" si="9"/>
        <v>0.99999999999999989</v>
      </c>
      <c r="M179" s="155">
        <f t="shared" si="9"/>
        <v>1</v>
      </c>
      <c r="N179" s="155">
        <f t="shared" si="9"/>
        <v>1</v>
      </c>
      <c r="O179" s="155">
        <f t="shared" si="9"/>
        <v>1</v>
      </c>
      <c r="P179" s="155">
        <f t="shared" si="9"/>
        <v>1</v>
      </c>
      <c r="Q179" s="155">
        <f t="shared" si="9"/>
        <v>1</v>
      </c>
      <c r="R179" s="6"/>
      <c r="S179" s="6"/>
    </row>
    <row r="180" spans="1:19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</sheetData>
  <sheetProtection algorithmName="SHA-512" hashValue="JIznxgc09d2MaQqC50mwD8VpzAfHD0fVmCX9UuyMkZHkvu3rR/gjxTNbaMorUeGEJSjqfs9hpBDE469Rp9fyHQ==" saltValue="tI/LIKFeob92szexFgnpJg==" spinCount="100000" sheet="1" objects="1" scenarios="1"/>
  <mergeCells count="11">
    <mergeCell ref="P30:S30"/>
    <mergeCell ref="P31:S33"/>
    <mergeCell ref="P34:S36"/>
    <mergeCell ref="P37:S38"/>
    <mergeCell ref="B1:D1"/>
    <mergeCell ref="G1:S2"/>
    <mergeCell ref="B6:C6"/>
    <mergeCell ref="B2:E2"/>
    <mergeCell ref="B22:C22"/>
    <mergeCell ref="B4:C4"/>
    <mergeCell ref="E4:S4"/>
  </mergeCells>
  <conditionalFormatting sqref="F12:Q12">
    <cfRule type="cellIs" dxfId="6" priority="10" operator="lessThan">
      <formula>0</formula>
    </cfRule>
    <cfRule type="cellIs" dxfId="5" priority="11" operator="greaterThan">
      <formula>0</formula>
    </cfRule>
    <cfRule type="cellIs" dxfId="4" priority="19" operator="lessThan">
      <formula>0</formula>
    </cfRule>
  </conditionalFormatting>
  <conditionalFormatting sqref="S8 S10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S12">
    <cfRule type="cellIs" dxfId="1" priority="4" operator="lessThan">
      <formula>0</formula>
    </cfRule>
    <cfRule type="cellIs" dxfId="0" priority="5" operator="greaterThan">
      <formula>0</formula>
    </cfRule>
  </conditionalFormatting>
  <dataValidations xWindow="221" yWindow="293" count="3">
    <dataValidation allowBlank="1" showInputMessage="1" showErrorMessage="1" prompt="Immettere la data in questa cella" sqref="E1" xr:uid="{28F30E99-56DE-4F37-8AE6-A98A9B372B20}"/>
    <dataValidation allowBlank="1" showInputMessage="1" showErrorMessage="1" prompt="Il titolo di questo foglio di lavoro si trova in questa cella. Immettere la data nella cella E1. I totali del budget vengono calcolati automaticamente nella tabella Totali a partire dalla cella B4" sqref="B2" xr:uid="{A267E545-A886-4C92-8873-447E51B1ABA7}"/>
    <dataValidation allowBlank="1" showInputMessage="1" showErrorMessage="1" prompt="Immettere il nome della società in questa cella" sqref="B1" xr:uid="{40A2F370-3299-47CB-A84C-B5FA4A432E36}"/>
  </dataValidations>
  <hyperlinks>
    <hyperlink ref="C10" location="'Costi Mp &amp; Merci'!A1" display="Bdg Mp &amp; Merci" xr:uid="{4B7F8C8D-FCCD-42C5-BAEE-5F20D4D67F79}"/>
    <hyperlink ref="C14" location="'Costi Fissi'!A1" display="Personale" xr:uid="{EBADC831-5156-425E-AAB5-108FC3BA3D31}"/>
    <hyperlink ref="C16" location="'Costi del Personale'!A1" display="Budget Costi del Personale" xr:uid="{4AE795D3-ABDF-4D82-A5CB-FB4825A8BC05}"/>
    <hyperlink ref="C18" location="MOL!A1" display="Finanziamenti" xr:uid="{2D3CFBCC-2FEB-448D-AFB9-963BD3E52570}"/>
    <hyperlink ref="C20" location="BEP!A1" display="Break Even Point" xr:uid="{D57FAD04-A053-4E08-9279-E6D20C023FB5}"/>
    <hyperlink ref="C8" location="'Budget Ricavi'!A1" display="Budget Ricavi" xr:uid="{5A9CD731-3B56-4EB6-A7B3-ECF172A1F4B4}"/>
    <hyperlink ref="P30" r:id="rId1" xr:uid="{660C4567-DDE3-4079-B4AD-457C5850825A}"/>
    <hyperlink ref="C12" location="'Altri Costi Variabili'!A1" display="Bdg Costi Variabili" xr:uid="{EEEAFD86-C78F-4E58-B541-EFCA0B56C78F}"/>
    <hyperlink ref="P37" r:id="rId2" xr:uid="{4E029DF1-FE98-4FE8-84C6-FC67B8117C6A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P204"/>
  <sheetViews>
    <sheetView showGridLines="0" zoomScale="70" zoomScaleNormal="70" workbookViewId="0"/>
  </sheetViews>
  <sheetFormatPr defaultColWidth="9.109375" defaultRowHeight="13.8" x14ac:dyDescent="0.3"/>
  <cols>
    <col min="1" max="1" width="50.109375" style="44" customWidth="1"/>
    <col min="2" max="2" width="18.5546875" style="44" bestFit="1" customWidth="1"/>
    <col min="3" max="14" width="16.6640625" style="13" customWidth="1"/>
    <col min="15" max="16384" width="9.109375" style="44"/>
  </cols>
  <sheetData>
    <row r="1" spans="1:14" ht="16.8" x14ac:dyDescent="0.3">
      <c r="B1" s="11" t="s">
        <v>0</v>
      </c>
      <c r="C1" s="45"/>
    </row>
    <row r="3" spans="1:14" s="80" customFormat="1" ht="24.9" customHeight="1" x14ac:dyDescent="0.3">
      <c r="A3" s="394" t="s">
        <v>199</v>
      </c>
      <c r="B3" s="395"/>
      <c r="C3" s="355">
        <v>44927</v>
      </c>
      <c r="D3" s="46">
        <f>EDATE(C3,1)</f>
        <v>44958</v>
      </c>
      <c r="E3" s="46">
        <f t="shared" ref="E3:N3" si="0">EDATE(D3,1)</f>
        <v>44986</v>
      </c>
      <c r="F3" s="46">
        <f t="shared" si="0"/>
        <v>45017</v>
      </c>
      <c r="G3" s="46">
        <f t="shared" si="0"/>
        <v>45047</v>
      </c>
      <c r="H3" s="46">
        <f t="shared" si="0"/>
        <v>45078</v>
      </c>
      <c r="I3" s="46">
        <f t="shared" si="0"/>
        <v>45108</v>
      </c>
      <c r="J3" s="46">
        <f t="shared" si="0"/>
        <v>45139</v>
      </c>
      <c r="K3" s="46">
        <f t="shared" si="0"/>
        <v>45170</v>
      </c>
      <c r="L3" s="46">
        <f t="shared" si="0"/>
        <v>45200</v>
      </c>
      <c r="M3" s="46">
        <f t="shared" si="0"/>
        <v>45231</v>
      </c>
      <c r="N3" s="46">
        <f t="shared" si="0"/>
        <v>45261</v>
      </c>
    </row>
    <row r="4" spans="1:14" x14ac:dyDescent="0.3">
      <c r="A4" s="408" t="s">
        <v>195</v>
      </c>
      <c r="B4" s="409"/>
      <c r="C4" s="156">
        <v>7.5</v>
      </c>
      <c r="D4" s="156">
        <v>7.5</v>
      </c>
      <c r="E4" s="156">
        <v>7.5</v>
      </c>
      <c r="F4" s="156">
        <v>7.5</v>
      </c>
      <c r="G4" s="156">
        <v>7.5</v>
      </c>
      <c r="H4" s="156">
        <v>7.5</v>
      </c>
      <c r="I4" s="156">
        <v>7.5</v>
      </c>
      <c r="J4" s="156">
        <v>7.5</v>
      </c>
      <c r="K4" s="156">
        <v>7.5</v>
      </c>
      <c r="L4" s="156">
        <v>7.5</v>
      </c>
      <c r="M4" s="156">
        <v>7.5</v>
      </c>
      <c r="N4" s="157">
        <v>7.5</v>
      </c>
    </row>
    <row r="5" spans="1:14" x14ac:dyDescent="0.3">
      <c r="A5" s="410" t="s">
        <v>196</v>
      </c>
      <c r="B5" s="411"/>
      <c r="C5" s="158">
        <v>8</v>
      </c>
      <c r="D5" s="158">
        <v>8</v>
      </c>
      <c r="E5" s="158">
        <v>8</v>
      </c>
      <c r="F5" s="158">
        <v>8</v>
      </c>
      <c r="G5" s="158">
        <v>8</v>
      </c>
      <c r="H5" s="158">
        <v>8</v>
      </c>
      <c r="I5" s="158">
        <v>8</v>
      </c>
      <c r="J5" s="158">
        <v>8</v>
      </c>
      <c r="K5" s="158">
        <v>8</v>
      </c>
      <c r="L5" s="158">
        <v>8</v>
      </c>
      <c r="M5" s="158">
        <v>8</v>
      </c>
      <c r="N5" s="159">
        <v>8</v>
      </c>
    </row>
    <row r="6" spans="1:14" x14ac:dyDescent="0.3">
      <c r="A6" s="410" t="s">
        <v>197</v>
      </c>
      <c r="B6" s="411"/>
      <c r="C6" s="158">
        <v>10.5</v>
      </c>
      <c r="D6" s="158">
        <v>10.5</v>
      </c>
      <c r="E6" s="158">
        <v>10.5</v>
      </c>
      <c r="F6" s="158">
        <v>10.5</v>
      </c>
      <c r="G6" s="158">
        <v>10.5</v>
      </c>
      <c r="H6" s="158">
        <v>10.5</v>
      </c>
      <c r="I6" s="158">
        <v>10.5</v>
      </c>
      <c r="J6" s="158">
        <v>10.5</v>
      </c>
      <c r="K6" s="158">
        <v>10.5</v>
      </c>
      <c r="L6" s="158">
        <v>10.5</v>
      </c>
      <c r="M6" s="158">
        <v>10.5</v>
      </c>
      <c r="N6" s="159">
        <v>10.5</v>
      </c>
    </row>
    <row r="7" spans="1:14" x14ac:dyDescent="0.3">
      <c r="A7" s="403" t="s">
        <v>198</v>
      </c>
      <c r="B7" s="404"/>
      <c r="C7" s="158">
        <v>27</v>
      </c>
      <c r="D7" s="158">
        <v>27</v>
      </c>
      <c r="E7" s="158">
        <v>27</v>
      </c>
      <c r="F7" s="158">
        <v>27</v>
      </c>
      <c r="G7" s="158">
        <v>27</v>
      </c>
      <c r="H7" s="158">
        <v>27</v>
      </c>
      <c r="I7" s="158">
        <v>27</v>
      </c>
      <c r="J7" s="158">
        <v>27</v>
      </c>
      <c r="K7" s="158">
        <v>27</v>
      </c>
      <c r="L7" s="158">
        <v>27</v>
      </c>
      <c r="M7" s="158">
        <v>27</v>
      </c>
      <c r="N7" s="159">
        <v>27</v>
      </c>
    </row>
    <row r="8" spans="1:14" x14ac:dyDescent="0.3">
      <c r="A8" s="403"/>
      <c r="B8" s="404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9"/>
    </row>
    <row r="9" spans="1:14" x14ac:dyDescent="0.3">
      <c r="A9" s="403"/>
      <c r="B9" s="404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9"/>
    </row>
    <row r="10" spans="1:14" x14ac:dyDescent="0.3">
      <c r="A10" s="403"/>
      <c r="B10" s="404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9"/>
    </row>
    <row r="11" spans="1:14" x14ac:dyDescent="0.3">
      <c r="A11" s="403"/>
      <c r="B11" s="404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9"/>
    </row>
    <row r="12" spans="1:14" x14ac:dyDescent="0.3">
      <c r="A12" s="403"/>
      <c r="B12" s="404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9"/>
    </row>
    <row r="13" spans="1:14" x14ac:dyDescent="0.3">
      <c r="A13" s="403"/>
      <c r="B13" s="404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9"/>
    </row>
    <row r="14" spans="1:14" x14ac:dyDescent="0.3">
      <c r="A14" s="403"/>
      <c r="B14" s="404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9"/>
    </row>
    <row r="15" spans="1:14" x14ac:dyDescent="0.3">
      <c r="A15" s="403"/>
      <c r="B15" s="404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9"/>
    </row>
    <row r="16" spans="1:14" x14ac:dyDescent="0.3">
      <c r="A16" s="403"/>
      <c r="B16" s="404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9"/>
    </row>
    <row r="17" spans="1:14" x14ac:dyDescent="0.3">
      <c r="A17" s="403"/>
      <c r="B17" s="404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9"/>
    </row>
    <row r="18" spans="1:14" x14ac:dyDescent="0.3">
      <c r="A18" s="403"/>
      <c r="B18" s="404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9"/>
    </row>
    <row r="19" spans="1:14" x14ac:dyDescent="0.3">
      <c r="A19" s="403"/>
      <c r="B19" s="404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9"/>
    </row>
    <row r="20" spans="1:14" x14ac:dyDescent="0.3">
      <c r="A20" s="403"/>
      <c r="B20" s="404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9"/>
    </row>
    <row r="21" spans="1:14" x14ac:dyDescent="0.3">
      <c r="A21" s="403"/>
      <c r="B21" s="404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9"/>
    </row>
    <row r="22" spans="1:14" x14ac:dyDescent="0.3">
      <c r="A22" s="403"/>
      <c r="B22" s="404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9"/>
    </row>
    <row r="23" spans="1:14" x14ac:dyDescent="0.3">
      <c r="A23" s="405"/>
      <c r="B23" s="406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1"/>
    </row>
    <row r="25" spans="1:14" s="80" customFormat="1" ht="24.9" customHeight="1" x14ac:dyDescent="0.3">
      <c r="A25" s="407" t="s">
        <v>117</v>
      </c>
      <c r="B25" s="407"/>
      <c r="C25" s="46">
        <f>+C3</f>
        <v>44927</v>
      </c>
      <c r="D25" s="46">
        <f t="shared" ref="D25:N25" si="1">+D3</f>
        <v>44958</v>
      </c>
      <c r="E25" s="46">
        <f t="shared" si="1"/>
        <v>44986</v>
      </c>
      <c r="F25" s="46">
        <f t="shared" si="1"/>
        <v>45017</v>
      </c>
      <c r="G25" s="46">
        <f t="shared" si="1"/>
        <v>45047</v>
      </c>
      <c r="H25" s="46">
        <f t="shared" si="1"/>
        <v>45078</v>
      </c>
      <c r="I25" s="46">
        <f t="shared" si="1"/>
        <v>45108</v>
      </c>
      <c r="J25" s="46">
        <f t="shared" si="1"/>
        <v>45139</v>
      </c>
      <c r="K25" s="46">
        <f t="shared" si="1"/>
        <v>45170</v>
      </c>
      <c r="L25" s="46">
        <f t="shared" si="1"/>
        <v>45200</v>
      </c>
      <c r="M25" s="46">
        <f t="shared" si="1"/>
        <v>45231</v>
      </c>
      <c r="N25" s="46">
        <f t="shared" si="1"/>
        <v>45261</v>
      </c>
    </row>
    <row r="26" spans="1:14" x14ac:dyDescent="0.3">
      <c r="A26" s="401" t="str">
        <f>+A4</f>
        <v>Vendita birra artigianale al dettaglio (in loco)</v>
      </c>
      <c r="B26" s="402"/>
      <c r="C26" s="162">
        <v>980</v>
      </c>
      <c r="D26" s="162">
        <v>895</v>
      </c>
      <c r="E26" s="162">
        <v>985</v>
      </c>
      <c r="F26" s="162">
        <v>985</v>
      </c>
      <c r="G26" s="162">
        <v>985</v>
      </c>
      <c r="H26" s="162">
        <v>2025</v>
      </c>
      <c r="I26" s="162">
        <v>2356</v>
      </c>
      <c r="J26" s="162">
        <v>3256</v>
      </c>
      <c r="K26" s="162">
        <v>985</v>
      </c>
      <c r="L26" s="162">
        <v>985</v>
      </c>
      <c r="M26" s="162">
        <v>985</v>
      </c>
      <c r="N26" s="163">
        <v>1250</v>
      </c>
    </row>
    <row r="27" spans="1:14" x14ac:dyDescent="0.3">
      <c r="A27" s="401" t="str">
        <f t="shared" ref="A27:A45" si="2">+A5</f>
        <v>Vendita birra artigianale al dettaglio (asporto)</v>
      </c>
      <c r="B27" s="402"/>
      <c r="C27" s="164">
        <v>754</v>
      </c>
      <c r="D27" s="164">
        <v>856</v>
      </c>
      <c r="E27" s="164">
        <v>856</v>
      </c>
      <c r="F27" s="164">
        <v>756</v>
      </c>
      <c r="G27" s="164">
        <v>965</v>
      </c>
      <c r="H27" s="164">
        <v>1200</v>
      </c>
      <c r="I27" s="164">
        <v>1256</v>
      </c>
      <c r="J27" s="164">
        <v>2056</v>
      </c>
      <c r="K27" s="164">
        <v>1025</v>
      </c>
      <c r="L27" s="164">
        <v>985</v>
      </c>
      <c r="M27" s="164">
        <v>856</v>
      </c>
      <c r="N27" s="165">
        <v>985</v>
      </c>
    </row>
    <row r="28" spans="1:14" x14ac:dyDescent="0.3">
      <c r="A28" s="401" t="str">
        <f t="shared" si="2"/>
        <v>Vendita cibi (panini, sneck e piatti)</v>
      </c>
      <c r="B28" s="402"/>
      <c r="C28" s="164">
        <v>356</v>
      </c>
      <c r="D28" s="164">
        <v>256</v>
      </c>
      <c r="E28" s="164">
        <v>325</v>
      </c>
      <c r="F28" s="164">
        <v>365</v>
      </c>
      <c r="G28" s="164">
        <v>456</v>
      </c>
      <c r="H28" s="164">
        <v>856</v>
      </c>
      <c r="I28" s="164">
        <v>965</v>
      </c>
      <c r="J28" s="164">
        <v>1252</v>
      </c>
      <c r="K28" s="164">
        <v>745</v>
      </c>
      <c r="L28" s="164">
        <v>652</v>
      </c>
      <c r="M28" s="164">
        <v>751</v>
      </c>
      <c r="N28" s="165">
        <v>865</v>
      </c>
    </row>
    <row r="29" spans="1:14" x14ac:dyDescent="0.3">
      <c r="A29" s="401" t="str">
        <f t="shared" si="2"/>
        <v>Eventi speciali (degustazioni, musica live)</v>
      </c>
      <c r="B29" s="402"/>
      <c r="C29" s="164">
        <v>0</v>
      </c>
      <c r="D29" s="164">
        <v>0</v>
      </c>
      <c r="E29" s="164">
        <v>0</v>
      </c>
      <c r="F29" s="164">
        <v>0</v>
      </c>
      <c r="G29" s="164">
        <v>0</v>
      </c>
      <c r="H29" s="164">
        <v>700</v>
      </c>
      <c r="I29" s="164">
        <v>800</v>
      </c>
      <c r="J29" s="164">
        <v>850</v>
      </c>
      <c r="K29" s="164">
        <v>0</v>
      </c>
      <c r="L29" s="164">
        <v>0</v>
      </c>
      <c r="M29" s="164">
        <v>0</v>
      </c>
      <c r="N29" s="165">
        <v>800</v>
      </c>
    </row>
    <row r="30" spans="1:14" x14ac:dyDescent="0.3">
      <c r="A30" s="401">
        <f t="shared" si="2"/>
        <v>0</v>
      </c>
      <c r="B30" s="402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5"/>
    </row>
    <row r="31" spans="1:14" x14ac:dyDescent="0.3">
      <c r="A31" s="401">
        <f t="shared" si="2"/>
        <v>0</v>
      </c>
      <c r="B31" s="402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5"/>
    </row>
    <row r="32" spans="1:14" x14ac:dyDescent="0.3">
      <c r="A32" s="401">
        <f t="shared" si="2"/>
        <v>0</v>
      </c>
      <c r="B32" s="402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5"/>
    </row>
    <row r="33" spans="1:16" x14ac:dyDescent="0.3">
      <c r="A33" s="401">
        <f t="shared" si="2"/>
        <v>0</v>
      </c>
      <c r="B33" s="402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5"/>
    </row>
    <row r="34" spans="1:16" x14ac:dyDescent="0.3">
      <c r="A34" s="401">
        <f t="shared" si="2"/>
        <v>0</v>
      </c>
      <c r="B34" s="402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5"/>
    </row>
    <row r="35" spans="1:16" x14ac:dyDescent="0.3">
      <c r="A35" s="401">
        <f t="shared" si="2"/>
        <v>0</v>
      </c>
      <c r="B35" s="402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5"/>
    </row>
    <row r="36" spans="1:16" x14ac:dyDescent="0.3">
      <c r="A36" s="401">
        <f t="shared" si="2"/>
        <v>0</v>
      </c>
      <c r="B36" s="402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5"/>
    </row>
    <row r="37" spans="1:16" x14ac:dyDescent="0.3">
      <c r="A37" s="401">
        <f t="shared" si="2"/>
        <v>0</v>
      </c>
      <c r="B37" s="402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5"/>
    </row>
    <row r="38" spans="1:16" x14ac:dyDescent="0.3">
      <c r="A38" s="401">
        <f t="shared" si="2"/>
        <v>0</v>
      </c>
      <c r="B38" s="402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5"/>
    </row>
    <row r="39" spans="1:16" x14ac:dyDescent="0.3">
      <c r="A39" s="401">
        <f t="shared" si="2"/>
        <v>0</v>
      </c>
      <c r="B39" s="402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5"/>
    </row>
    <row r="40" spans="1:16" x14ac:dyDescent="0.3">
      <c r="A40" s="401">
        <f t="shared" si="2"/>
        <v>0</v>
      </c>
      <c r="B40" s="402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5"/>
    </row>
    <row r="41" spans="1:16" x14ac:dyDescent="0.3">
      <c r="A41" s="401">
        <f t="shared" si="2"/>
        <v>0</v>
      </c>
      <c r="B41" s="402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5"/>
    </row>
    <row r="42" spans="1:16" x14ac:dyDescent="0.3">
      <c r="A42" s="401">
        <f t="shared" si="2"/>
        <v>0</v>
      </c>
      <c r="B42" s="402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5"/>
    </row>
    <row r="43" spans="1:16" x14ac:dyDescent="0.3">
      <c r="A43" s="401">
        <f t="shared" si="2"/>
        <v>0</v>
      </c>
      <c r="B43" s="402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5"/>
    </row>
    <row r="44" spans="1:16" x14ac:dyDescent="0.3">
      <c r="A44" s="401">
        <f t="shared" si="2"/>
        <v>0</v>
      </c>
      <c r="B44" s="402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5"/>
    </row>
    <row r="45" spans="1:16" x14ac:dyDescent="0.3">
      <c r="A45" s="398">
        <f t="shared" si="2"/>
        <v>0</v>
      </c>
      <c r="B45" s="399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7"/>
    </row>
    <row r="47" spans="1:16" s="80" customFormat="1" ht="24.9" customHeight="1" x14ac:dyDescent="0.3">
      <c r="A47" s="39" t="s">
        <v>189</v>
      </c>
      <c r="B47" s="42" t="s">
        <v>187</v>
      </c>
      <c r="C47" s="43">
        <f>+C3</f>
        <v>44927</v>
      </c>
      <c r="D47" s="43">
        <f t="shared" ref="D47:N47" si="3">+D3</f>
        <v>44958</v>
      </c>
      <c r="E47" s="43">
        <f t="shared" si="3"/>
        <v>44986</v>
      </c>
      <c r="F47" s="43">
        <f t="shared" si="3"/>
        <v>45017</v>
      </c>
      <c r="G47" s="43">
        <f t="shared" si="3"/>
        <v>45047</v>
      </c>
      <c r="H47" s="43">
        <f t="shared" si="3"/>
        <v>45078</v>
      </c>
      <c r="I47" s="43">
        <f t="shared" si="3"/>
        <v>45108</v>
      </c>
      <c r="J47" s="43">
        <f t="shared" si="3"/>
        <v>45139</v>
      </c>
      <c r="K47" s="43">
        <f t="shared" si="3"/>
        <v>45170</v>
      </c>
      <c r="L47" s="43">
        <f t="shared" si="3"/>
        <v>45200</v>
      </c>
      <c r="M47" s="43">
        <f t="shared" si="3"/>
        <v>45231</v>
      </c>
      <c r="N47" s="43">
        <f t="shared" si="3"/>
        <v>45261</v>
      </c>
      <c r="P47" s="356">
        <v>0</v>
      </c>
    </row>
    <row r="48" spans="1:16" x14ac:dyDescent="0.3">
      <c r="A48" s="215" t="str">
        <f>+A26</f>
        <v>Vendita birra artigianale al dettaglio (in loco)</v>
      </c>
      <c r="B48" s="168">
        <v>60</v>
      </c>
      <c r="C48" s="56">
        <f>+($B48/30)*C26</f>
        <v>1960</v>
      </c>
      <c r="D48" s="48">
        <f t="shared" ref="C48:N63" si="4">+($B48/30)*D26</f>
        <v>1790</v>
      </c>
      <c r="E48" s="56">
        <f t="shared" si="4"/>
        <v>1970</v>
      </c>
      <c r="F48" s="48">
        <f t="shared" si="4"/>
        <v>1970</v>
      </c>
      <c r="G48" s="56">
        <f t="shared" si="4"/>
        <v>1970</v>
      </c>
      <c r="H48" s="48">
        <f t="shared" si="4"/>
        <v>4050</v>
      </c>
      <c r="I48" s="56">
        <f t="shared" si="4"/>
        <v>4712</v>
      </c>
      <c r="J48" s="56">
        <f t="shared" si="4"/>
        <v>6512</v>
      </c>
      <c r="K48" s="48">
        <f t="shared" si="4"/>
        <v>1970</v>
      </c>
      <c r="L48" s="56">
        <f t="shared" si="4"/>
        <v>1970</v>
      </c>
      <c r="M48" s="56">
        <f t="shared" si="4"/>
        <v>1970</v>
      </c>
      <c r="N48" s="49">
        <f t="shared" si="4"/>
        <v>2500</v>
      </c>
      <c r="P48" s="356">
        <v>30</v>
      </c>
    </row>
    <row r="49" spans="1:16" x14ac:dyDescent="0.3">
      <c r="A49" s="216" t="str">
        <f t="shared" ref="A49:A67" si="5">+A27</f>
        <v>Vendita birra artigianale al dettaglio (asporto)</v>
      </c>
      <c r="B49" s="169">
        <v>60</v>
      </c>
      <c r="C49" s="57">
        <f>+($B49/30)*C27</f>
        <v>1508</v>
      </c>
      <c r="D49" s="50">
        <f t="shared" si="4"/>
        <v>1712</v>
      </c>
      <c r="E49" s="57">
        <f t="shared" si="4"/>
        <v>1712</v>
      </c>
      <c r="F49" s="50">
        <f t="shared" si="4"/>
        <v>1512</v>
      </c>
      <c r="G49" s="57">
        <f t="shared" si="4"/>
        <v>1930</v>
      </c>
      <c r="H49" s="50">
        <f t="shared" si="4"/>
        <v>2400</v>
      </c>
      <c r="I49" s="57">
        <f t="shared" si="4"/>
        <v>2512</v>
      </c>
      <c r="J49" s="57">
        <f t="shared" si="4"/>
        <v>4112</v>
      </c>
      <c r="K49" s="50">
        <f t="shared" si="4"/>
        <v>2050</v>
      </c>
      <c r="L49" s="57">
        <f t="shared" si="4"/>
        <v>1970</v>
      </c>
      <c r="M49" s="57">
        <f t="shared" si="4"/>
        <v>1712</v>
      </c>
      <c r="N49" s="51">
        <f t="shared" si="4"/>
        <v>1970</v>
      </c>
      <c r="P49" s="356">
        <v>60</v>
      </c>
    </row>
    <row r="50" spans="1:16" x14ac:dyDescent="0.3">
      <c r="A50" s="216" t="str">
        <f t="shared" si="5"/>
        <v>Vendita cibi (panini, sneck e piatti)</v>
      </c>
      <c r="B50" s="169">
        <v>0</v>
      </c>
      <c r="C50" s="57">
        <f t="shared" si="4"/>
        <v>0</v>
      </c>
      <c r="D50" s="50">
        <f t="shared" si="4"/>
        <v>0</v>
      </c>
      <c r="E50" s="57">
        <f t="shared" si="4"/>
        <v>0</v>
      </c>
      <c r="F50" s="50">
        <f t="shared" si="4"/>
        <v>0</v>
      </c>
      <c r="G50" s="57">
        <f t="shared" si="4"/>
        <v>0</v>
      </c>
      <c r="H50" s="50">
        <f t="shared" si="4"/>
        <v>0</v>
      </c>
      <c r="I50" s="57">
        <f t="shared" si="4"/>
        <v>0</v>
      </c>
      <c r="J50" s="57">
        <f t="shared" si="4"/>
        <v>0</v>
      </c>
      <c r="K50" s="50">
        <f t="shared" si="4"/>
        <v>0</v>
      </c>
      <c r="L50" s="57">
        <f t="shared" si="4"/>
        <v>0</v>
      </c>
      <c r="M50" s="57">
        <f t="shared" si="4"/>
        <v>0</v>
      </c>
      <c r="N50" s="51">
        <f t="shared" si="4"/>
        <v>0</v>
      </c>
      <c r="P50" s="356">
        <v>90</v>
      </c>
    </row>
    <row r="51" spans="1:16" x14ac:dyDescent="0.3">
      <c r="A51" s="216" t="str">
        <f t="shared" si="5"/>
        <v>Eventi speciali (degustazioni, musica live)</v>
      </c>
      <c r="B51" s="169">
        <v>0</v>
      </c>
      <c r="C51" s="57">
        <f t="shared" si="4"/>
        <v>0</v>
      </c>
      <c r="D51" s="50">
        <f t="shared" si="4"/>
        <v>0</v>
      </c>
      <c r="E51" s="57">
        <f t="shared" si="4"/>
        <v>0</v>
      </c>
      <c r="F51" s="50">
        <f t="shared" si="4"/>
        <v>0</v>
      </c>
      <c r="G51" s="57">
        <f t="shared" si="4"/>
        <v>0</v>
      </c>
      <c r="H51" s="50">
        <f t="shared" si="4"/>
        <v>0</v>
      </c>
      <c r="I51" s="57">
        <f t="shared" si="4"/>
        <v>0</v>
      </c>
      <c r="J51" s="57">
        <f t="shared" si="4"/>
        <v>0</v>
      </c>
      <c r="K51" s="50">
        <f t="shared" si="4"/>
        <v>0</v>
      </c>
      <c r="L51" s="57">
        <f t="shared" si="4"/>
        <v>0</v>
      </c>
      <c r="M51" s="57">
        <f t="shared" si="4"/>
        <v>0</v>
      </c>
      <c r="N51" s="51">
        <f t="shared" si="4"/>
        <v>0</v>
      </c>
      <c r="P51" s="356">
        <v>120</v>
      </c>
    </row>
    <row r="52" spans="1:16" x14ac:dyDescent="0.3">
      <c r="A52" s="216">
        <f t="shared" si="5"/>
        <v>0</v>
      </c>
      <c r="B52" s="169"/>
      <c r="C52" s="57">
        <f t="shared" si="4"/>
        <v>0</v>
      </c>
      <c r="D52" s="50">
        <f t="shared" si="4"/>
        <v>0</v>
      </c>
      <c r="E52" s="57">
        <f t="shared" si="4"/>
        <v>0</v>
      </c>
      <c r="F52" s="50">
        <f t="shared" si="4"/>
        <v>0</v>
      </c>
      <c r="G52" s="57">
        <f t="shared" si="4"/>
        <v>0</v>
      </c>
      <c r="H52" s="50">
        <f t="shared" si="4"/>
        <v>0</v>
      </c>
      <c r="I52" s="57">
        <f t="shared" si="4"/>
        <v>0</v>
      </c>
      <c r="J52" s="57">
        <f t="shared" si="4"/>
        <v>0</v>
      </c>
      <c r="K52" s="50">
        <f t="shared" si="4"/>
        <v>0</v>
      </c>
      <c r="L52" s="57">
        <f t="shared" si="4"/>
        <v>0</v>
      </c>
      <c r="M52" s="57">
        <f t="shared" si="4"/>
        <v>0</v>
      </c>
      <c r="N52" s="51">
        <f t="shared" si="4"/>
        <v>0</v>
      </c>
      <c r="P52" s="356">
        <f>+P51+30</f>
        <v>150</v>
      </c>
    </row>
    <row r="53" spans="1:16" x14ac:dyDescent="0.3">
      <c r="A53" s="216">
        <f t="shared" si="5"/>
        <v>0</v>
      </c>
      <c r="B53" s="169"/>
      <c r="C53" s="57">
        <f t="shared" si="4"/>
        <v>0</v>
      </c>
      <c r="D53" s="50">
        <f t="shared" si="4"/>
        <v>0</v>
      </c>
      <c r="E53" s="57">
        <f t="shared" si="4"/>
        <v>0</v>
      </c>
      <c r="F53" s="50">
        <f t="shared" si="4"/>
        <v>0</v>
      </c>
      <c r="G53" s="57">
        <f t="shared" si="4"/>
        <v>0</v>
      </c>
      <c r="H53" s="50">
        <f t="shared" si="4"/>
        <v>0</v>
      </c>
      <c r="I53" s="57">
        <f t="shared" si="4"/>
        <v>0</v>
      </c>
      <c r="J53" s="57">
        <f t="shared" si="4"/>
        <v>0</v>
      </c>
      <c r="K53" s="50">
        <f t="shared" si="4"/>
        <v>0</v>
      </c>
      <c r="L53" s="57">
        <f t="shared" si="4"/>
        <v>0</v>
      </c>
      <c r="M53" s="57">
        <f t="shared" si="4"/>
        <v>0</v>
      </c>
      <c r="N53" s="51">
        <f t="shared" si="4"/>
        <v>0</v>
      </c>
      <c r="P53" s="356">
        <f>+P52+30</f>
        <v>180</v>
      </c>
    </row>
    <row r="54" spans="1:16" x14ac:dyDescent="0.3">
      <c r="A54" s="216">
        <f t="shared" si="5"/>
        <v>0</v>
      </c>
      <c r="B54" s="169"/>
      <c r="C54" s="57">
        <f t="shared" si="4"/>
        <v>0</v>
      </c>
      <c r="D54" s="50">
        <f t="shared" si="4"/>
        <v>0</v>
      </c>
      <c r="E54" s="57">
        <f t="shared" si="4"/>
        <v>0</v>
      </c>
      <c r="F54" s="50">
        <f t="shared" si="4"/>
        <v>0</v>
      </c>
      <c r="G54" s="57">
        <f t="shared" si="4"/>
        <v>0</v>
      </c>
      <c r="H54" s="50">
        <f t="shared" si="4"/>
        <v>0</v>
      </c>
      <c r="I54" s="57">
        <f t="shared" si="4"/>
        <v>0</v>
      </c>
      <c r="J54" s="57">
        <f t="shared" si="4"/>
        <v>0</v>
      </c>
      <c r="K54" s="50">
        <f t="shared" si="4"/>
        <v>0</v>
      </c>
      <c r="L54" s="57">
        <f t="shared" si="4"/>
        <v>0</v>
      </c>
      <c r="M54" s="57">
        <f t="shared" si="4"/>
        <v>0</v>
      </c>
      <c r="N54" s="51">
        <f t="shared" si="4"/>
        <v>0</v>
      </c>
      <c r="P54" s="356">
        <f t="shared" ref="P54:P55" si="6">+P53+30</f>
        <v>210</v>
      </c>
    </row>
    <row r="55" spans="1:16" x14ac:dyDescent="0.3">
      <c r="A55" s="216">
        <f t="shared" si="5"/>
        <v>0</v>
      </c>
      <c r="B55" s="169"/>
      <c r="C55" s="57">
        <f t="shared" si="4"/>
        <v>0</v>
      </c>
      <c r="D55" s="50">
        <f t="shared" si="4"/>
        <v>0</v>
      </c>
      <c r="E55" s="57">
        <f t="shared" si="4"/>
        <v>0</v>
      </c>
      <c r="F55" s="50">
        <f t="shared" si="4"/>
        <v>0</v>
      </c>
      <c r="G55" s="57">
        <f t="shared" si="4"/>
        <v>0</v>
      </c>
      <c r="H55" s="50">
        <f t="shared" si="4"/>
        <v>0</v>
      </c>
      <c r="I55" s="57">
        <f t="shared" si="4"/>
        <v>0</v>
      </c>
      <c r="J55" s="57">
        <f t="shared" si="4"/>
        <v>0</v>
      </c>
      <c r="K55" s="50">
        <f t="shared" si="4"/>
        <v>0</v>
      </c>
      <c r="L55" s="57">
        <f t="shared" si="4"/>
        <v>0</v>
      </c>
      <c r="M55" s="57">
        <f t="shared" si="4"/>
        <v>0</v>
      </c>
      <c r="N55" s="51">
        <f t="shared" si="4"/>
        <v>0</v>
      </c>
      <c r="P55" s="356">
        <f t="shared" si="6"/>
        <v>240</v>
      </c>
    </row>
    <row r="56" spans="1:16" x14ac:dyDescent="0.3">
      <c r="A56" s="216">
        <f t="shared" si="5"/>
        <v>0</v>
      </c>
      <c r="B56" s="169"/>
      <c r="C56" s="57">
        <f t="shared" si="4"/>
        <v>0</v>
      </c>
      <c r="D56" s="50">
        <f t="shared" si="4"/>
        <v>0</v>
      </c>
      <c r="E56" s="57">
        <f t="shared" si="4"/>
        <v>0</v>
      </c>
      <c r="F56" s="50">
        <f t="shared" si="4"/>
        <v>0</v>
      </c>
      <c r="G56" s="57">
        <f t="shared" si="4"/>
        <v>0</v>
      </c>
      <c r="H56" s="50">
        <f t="shared" si="4"/>
        <v>0</v>
      </c>
      <c r="I56" s="57">
        <f t="shared" si="4"/>
        <v>0</v>
      </c>
      <c r="J56" s="57">
        <f t="shared" si="4"/>
        <v>0</v>
      </c>
      <c r="K56" s="50">
        <f t="shared" si="4"/>
        <v>0</v>
      </c>
      <c r="L56" s="57">
        <f t="shared" si="4"/>
        <v>0</v>
      </c>
      <c r="M56" s="57">
        <f t="shared" si="4"/>
        <v>0</v>
      </c>
      <c r="N56" s="51">
        <f t="shared" si="4"/>
        <v>0</v>
      </c>
      <c r="P56" s="356">
        <f>+P55+30</f>
        <v>270</v>
      </c>
    </row>
    <row r="57" spans="1:16" x14ac:dyDescent="0.3">
      <c r="A57" s="216">
        <f t="shared" si="5"/>
        <v>0</v>
      </c>
      <c r="B57" s="169"/>
      <c r="C57" s="57">
        <f t="shared" si="4"/>
        <v>0</v>
      </c>
      <c r="D57" s="50">
        <f t="shared" si="4"/>
        <v>0</v>
      </c>
      <c r="E57" s="57">
        <f t="shared" si="4"/>
        <v>0</v>
      </c>
      <c r="F57" s="50">
        <f t="shared" si="4"/>
        <v>0</v>
      </c>
      <c r="G57" s="57">
        <f t="shared" si="4"/>
        <v>0</v>
      </c>
      <c r="H57" s="50">
        <f t="shared" si="4"/>
        <v>0</v>
      </c>
      <c r="I57" s="57">
        <f t="shared" si="4"/>
        <v>0</v>
      </c>
      <c r="J57" s="57">
        <f t="shared" si="4"/>
        <v>0</v>
      </c>
      <c r="K57" s="50">
        <f t="shared" si="4"/>
        <v>0</v>
      </c>
      <c r="L57" s="57">
        <f t="shared" si="4"/>
        <v>0</v>
      </c>
      <c r="M57" s="57">
        <f t="shared" si="4"/>
        <v>0</v>
      </c>
      <c r="N57" s="51">
        <f t="shared" si="4"/>
        <v>0</v>
      </c>
      <c r="P57" s="356">
        <f>+P56+30</f>
        <v>300</v>
      </c>
    </row>
    <row r="58" spans="1:16" x14ac:dyDescent="0.3">
      <c r="A58" s="216">
        <f t="shared" si="5"/>
        <v>0</v>
      </c>
      <c r="B58" s="169"/>
      <c r="C58" s="57">
        <f t="shared" si="4"/>
        <v>0</v>
      </c>
      <c r="D58" s="50">
        <f t="shared" si="4"/>
        <v>0</v>
      </c>
      <c r="E58" s="57">
        <f t="shared" si="4"/>
        <v>0</v>
      </c>
      <c r="F58" s="50">
        <f t="shared" si="4"/>
        <v>0</v>
      </c>
      <c r="G58" s="57">
        <f t="shared" si="4"/>
        <v>0</v>
      </c>
      <c r="H58" s="50">
        <f t="shared" si="4"/>
        <v>0</v>
      </c>
      <c r="I58" s="57">
        <f t="shared" si="4"/>
        <v>0</v>
      </c>
      <c r="J58" s="57">
        <f t="shared" si="4"/>
        <v>0</v>
      </c>
      <c r="K58" s="50">
        <f t="shared" si="4"/>
        <v>0</v>
      </c>
      <c r="L58" s="57">
        <f t="shared" si="4"/>
        <v>0</v>
      </c>
      <c r="M58" s="57">
        <f t="shared" si="4"/>
        <v>0</v>
      </c>
      <c r="N58" s="51">
        <f t="shared" si="4"/>
        <v>0</v>
      </c>
      <c r="P58" s="356">
        <f>+P57+30</f>
        <v>330</v>
      </c>
    </row>
    <row r="59" spans="1:16" x14ac:dyDescent="0.3">
      <c r="A59" s="216">
        <f t="shared" si="5"/>
        <v>0</v>
      </c>
      <c r="B59" s="169"/>
      <c r="C59" s="57">
        <f t="shared" si="4"/>
        <v>0</v>
      </c>
      <c r="D59" s="50">
        <f t="shared" si="4"/>
        <v>0</v>
      </c>
      <c r="E59" s="57">
        <f t="shared" si="4"/>
        <v>0</v>
      </c>
      <c r="F59" s="50">
        <f t="shared" si="4"/>
        <v>0</v>
      </c>
      <c r="G59" s="57">
        <f t="shared" si="4"/>
        <v>0</v>
      </c>
      <c r="H59" s="50">
        <f t="shared" si="4"/>
        <v>0</v>
      </c>
      <c r="I59" s="57">
        <f t="shared" si="4"/>
        <v>0</v>
      </c>
      <c r="J59" s="57">
        <f t="shared" si="4"/>
        <v>0</v>
      </c>
      <c r="K59" s="50">
        <f t="shared" si="4"/>
        <v>0</v>
      </c>
      <c r="L59" s="57">
        <f t="shared" si="4"/>
        <v>0</v>
      </c>
      <c r="M59" s="57">
        <f t="shared" si="4"/>
        <v>0</v>
      </c>
      <c r="N59" s="51">
        <f t="shared" si="4"/>
        <v>0</v>
      </c>
      <c r="P59" s="356">
        <f>+P58+30</f>
        <v>360</v>
      </c>
    </row>
    <row r="60" spans="1:16" x14ac:dyDescent="0.3">
      <c r="A60" s="216">
        <f t="shared" si="5"/>
        <v>0</v>
      </c>
      <c r="B60" s="169"/>
      <c r="C60" s="57">
        <f t="shared" si="4"/>
        <v>0</v>
      </c>
      <c r="D60" s="50">
        <f t="shared" si="4"/>
        <v>0</v>
      </c>
      <c r="E60" s="57">
        <f t="shared" si="4"/>
        <v>0</v>
      </c>
      <c r="F60" s="50">
        <f t="shared" si="4"/>
        <v>0</v>
      </c>
      <c r="G60" s="57">
        <f t="shared" si="4"/>
        <v>0</v>
      </c>
      <c r="H60" s="50">
        <f t="shared" si="4"/>
        <v>0</v>
      </c>
      <c r="I60" s="57">
        <f t="shared" si="4"/>
        <v>0</v>
      </c>
      <c r="J60" s="57">
        <f t="shared" si="4"/>
        <v>0</v>
      </c>
      <c r="K60" s="50">
        <f t="shared" si="4"/>
        <v>0</v>
      </c>
      <c r="L60" s="57">
        <f t="shared" si="4"/>
        <v>0</v>
      </c>
      <c r="M60" s="57">
        <f t="shared" si="4"/>
        <v>0</v>
      </c>
      <c r="N60" s="51">
        <f t="shared" si="4"/>
        <v>0</v>
      </c>
    </row>
    <row r="61" spans="1:16" x14ac:dyDescent="0.3">
      <c r="A61" s="216">
        <f t="shared" si="5"/>
        <v>0</v>
      </c>
      <c r="B61" s="169"/>
      <c r="C61" s="57">
        <f t="shared" si="4"/>
        <v>0</v>
      </c>
      <c r="D61" s="50">
        <f t="shared" si="4"/>
        <v>0</v>
      </c>
      <c r="E61" s="57">
        <f t="shared" si="4"/>
        <v>0</v>
      </c>
      <c r="F61" s="50">
        <f t="shared" si="4"/>
        <v>0</v>
      </c>
      <c r="G61" s="57">
        <f t="shared" si="4"/>
        <v>0</v>
      </c>
      <c r="H61" s="50">
        <f t="shared" si="4"/>
        <v>0</v>
      </c>
      <c r="I61" s="57">
        <f t="shared" si="4"/>
        <v>0</v>
      </c>
      <c r="J61" s="57">
        <f t="shared" si="4"/>
        <v>0</v>
      </c>
      <c r="K61" s="50">
        <f t="shared" si="4"/>
        <v>0</v>
      </c>
      <c r="L61" s="57">
        <f t="shared" si="4"/>
        <v>0</v>
      </c>
      <c r="M61" s="57">
        <f t="shared" si="4"/>
        <v>0</v>
      </c>
      <c r="N61" s="51">
        <f t="shared" si="4"/>
        <v>0</v>
      </c>
    </row>
    <row r="62" spans="1:16" x14ac:dyDescent="0.3">
      <c r="A62" s="216">
        <f t="shared" si="5"/>
        <v>0</v>
      </c>
      <c r="B62" s="169"/>
      <c r="C62" s="57">
        <f t="shared" si="4"/>
        <v>0</v>
      </c>
      <c r="D62" s="50">
        <f t="shared" si="4"/>
        <v>0</v>
      </c>
      <c r="E62" s="57">
        <f t="shared" si="4"/>
        <v>0</v>
      </c>
      <c r="F62" s="50">
        <f t="shared" si="4"/>
        <v>0</v>
      </c>
      <c r="G62" s="57">
        <f t="shared" si="4"/>
        <v>0</v>
      </c>
      <c r="H62" s="50">
        <f t="shared" si="4"/>
        <v>0</v>
      </c>
      <c r="I62" s="57">
        <f t="shared" si="4"/>
        <v>0</v>
      </c>
      <c r="J62" s="57">
        <f t="shared" si="4"/>
        <v>0</v>
      </c>
      <c r="K62" s="50">
        <f t="shared" si="4"/>
        <v>0</v>
      </c>
      <c r="L62" s="57">
        <f t="shared" si="4"/>
        <v>0</v>
      </c>
      <c r="M62" s="57">
        <f t="shared" si="4"/>
        <v>0</v>
      </c>
      <c r="N62" s="51">
        <f t="shared" si="4"/>
        <v>0</v>
      </c>
    </row>
    <row r="63" spans="1:16" x14ac:dyDescent="0.3">
      <c r="A63" s="216">
        <f t="shared" si="5"/>
        <v>0</v>
      </c>
      <c r="B63" s="169"/>
      <c r="C63" s="57">
        <f t="shared" si="4"/>
        <v>0</v>
      </c>
      <c r="D63" s="50">
        <f t="shared" si="4"/>
        <v>0</v>
      </c>
      <c r="E63" s="57">
        <f t="shared" si="4"/>
        <v>0</v>
      </c>
      <c r="F63" s="50">
        <f t="shared" si="4"/>
        <v>0</v>
      </c>
      <c r="G63" s="57">
        <f t="shared" si="4"/>
        <v>0</v>
      </c>
      <c r="H63" s="50">
        <f t="shared" si="4"/>
        <v>0</v>
      </c>
      <c r="I63" s="57">
        <f t="shared" si="4"/>
        <v>0</v>
      </c>
      <c r="J63" s="57">
        <f t="shared" si="4"/>
        <v>0</v>
      </c>
      <c r="K63" s="50">
        <f t="shared" si="4"/>
        <v>0</v>
      </c>
      <c r="L63" s="57">
        <f t="shared" si="4"/>
        <v>0</v>
      </c>
      <c r="M63" s="57">
        <f t="shared" si="4"/>
        <v>0</v>
      </c>
      <c r="N63" s="51">
        <f t="shared" si="4"/>
        <v>0</v>
      </c>
    </row>
    <row r="64" spans="1:16" x14ac:dyDescent="0.3">
      <c r="A64" s="216">
        <f t="shared" si="5"/>
        <v>0</v>
      </c>
      <c r="B64" s="169"/>
      <c r="C64" s="57">
        <f t="shared" ref="C64:N67" si="7">+($B64/30)*C42</f>
        <v>0</v>
      </c>
      <c r="D64" s="50">
        <f t="shared" si="7"/>
        <v>0</v>
      </c>
      <c r="E64" s="57">
        <f t="shared" si="7"/>
        <v>0</v>
      </c>
      <c r="F64" s="50">
        <f t="shared" si="7"/>
        <v>0</v>
      </c>
      <c r="G64" s="57">
        <f t="shared" si="7"/>
        <v>0</v>
      </c>
      <c r="H64" s="50">
        <f t="shared" si="7"/>
        <v>0</v>
      </c>
      <c r="I64" s="57">
        <f t="shared" si="7"/>
        <v>0</v>
      </c>
      <c r="J64" s="57">
        <f t="shared" si="7"/>
        <v>0</v>
      </c>
      <c r="K64" s="50">
        <f t="shared" si="7"/>
        <v>0</v>
      </c>
      <c r="L64" s="57">
        <f t="shared" si="7"/>
        <v>0</v>
      </c>
      <c r="M64" s="57">
        <f t="shared" si="7"/>
        <v>0</v>
      </c>
      <c r="N64" s="51">
        <f t="shared" si="7"/>
        <v>0</v>
      </c>
    </row>
    <row r="65" spans="1:14" x14ac:dyDescent="0.3">
      <c r="A65" s="216">
        <f t="shared" si="5"/>
        <v>0</v>
      </c>
      <c r="B65" s="169"/>
      <c r="C65" s="57">
        <f t="shared" si="7"/>
        <v>0</v>
      </c>
      <c r="D65" s="50">
        <f t="shared" si="7"/>
        <v>0</v>
      </c>
      <c r="E65" s="57">
        <f t="shared" si="7"/>
        <v>0</v>
      </c>
      <c r="F65" s="50">
        <f t="shared" si="7"/>
        <v>0</v>
      </c>
      <c r="G65" s="57">
        <f t="shared" si="7"/>
        <v>0</v>
      </c>
      <c r="H65" s="50">
        <f t="shared" si="7"/>
        <v>0</v>
      </c>
      <c r="I65" s="57">
        <f t="shared" si="7"/>
        <v>0</v>
      </c>
      <c r="J65" s="57">
        <f t="shared" si="7"/>
        <v>0</v>
      </c>
      <c r="K65" s="50">
        <f t="shared" si="7"/>
        <v>0</v>
      </c>
      <c r="L65" s="57">
        <f t="shared" si="7"/>
        <v>0</v>
      </c>
      <c r="M65" s="57">
        <f t="shared" si="7"/>
        <v>0</v>
      </c>
      <c r="N65" s="51">
        <f t="shared" si="7"/>
        <v>0</v>
      </c>
    </row>
    <row r="66" spans="1:14" x14ac:dyDescent="0.3">
      <c r="A66" s="216">
        <f t="shared" si="5"/>
        <v>0</v>
      </c>
      <c r="B66" s="169"/>
      <c r="C66" s="57">
        <f t="shared" si="7"/>
        <v>0</v>
      </c>
      <c r="D66" s="50">
        <f t="shared" si="7"/>
        <v>0</v>
      </c>
      <c r="E66" s="57">
        <f t="shared" si="7"/>
        <v>0</v>
      </c>
      <c r="F66" s="50">
        <f t="shared" si="7"/>
        <v>0</v>
      </c>
      <c r="G66" s="57">
        <f t="shared" si="7"/>
        <v>0</v>
      </c>
      <c r="H66" s="50">
        <f t="shared" si="7"/>
        <v>0</v>
      </c>
      <c r="I66" s="57">
        <f t="shared" si="7"/>
        <v>0</v>
      </c>
      <c r="J66" s="57">
        <f t="shared" si="7"/>
        <v>0</v>
      </c>
      <c r="K66" s="50">
        <f t="shared" si="7"/>
        <v>0</v>
      </c>
      <c r="L66" s="57">
        <f t="shared" si="7"/>
        <v>0</v>
      </c>
      <c r="M66" s="57">
        <f t="shared" si="7"/>
        <v>0</v>
      </c>
      <c r="N66" s="51">
        <f t="shared" si="7"/>
        <v>0</v>
      </c>
    </row>
    <row r="67" spans="1:14" x14ac:dyDescent="0.3">
      <c r="A67" s="217">
        <f t="shared" si="5"/>
        <v>0</v>
      </c>
      <c r="B67" s="170"/>
      <c r="C67" s="58">
        <f t="shared" si="7"/>
        <v>0</v>
      </c>
      <c r="D67" s="52">
        <f t="shared" si="7"/>
        <v>0</v>
      </c>
      <c r="E67" s="58">
        <f t="shared" si="7"/>
        <v>0</v>
      </c>
      <c r="F67" s="52">
        <f t="shared" si="7"/>
        <v>0</v>
      </c>
      <c r="G67" s="58">
        <f t="shared" si="7"/>
        <v>0</v>
      </c>
      <c r="H67" s="52">
        <f t="shared" si="7"/>
        <v>0</v>
      </c>
      <c r="I67" s="58">
        <f t="shared" si="7"/>
        <v>0</v>
      </c>
      <c r="J67" s="58">
        <f t="shared" si="7"/>
        <v>0</v>
      </c>
      <c r="K67" s="52">
        <f t="shared" si="7"/>
        <v>0</v>
      </c>
      <c r="L67" s="58">
        <f t="shared" si="7"/>
        <v>0</v>
      </c>
      <c r="M67" s="58">
        <f t="shared" si="7"/>
        <v>0</v>
      </c>
      <c r="N67" s="53">
        <f t="shared" si="7"/>
        <v>0</v>
      </c>
    </row>
    <row r="69" spans="1:14" s="80" customFormat="1" ht="24.9" customHeight="1" x14ac:dyDescent="0.3">
      <c r="A69" s="394" t="s">
        <v>188</v>
      </c>
      <c r="B69" s="400"/>
      <c r="C69" s="54">
        <f>+C3</f>
        <v>44927</v>
      </c>
      <c r="D69" s="54">
        <f t="shared" ref="D69:N69" si="8">+D3</f>
        <v>44958</v>
      </c>
      <c r="E69" s="54">
        <f t="shared" si="8"/>
        <v>44986</v>
      </c>
      <c r="F69" s="54">
        <f t="shared" si="8"/>
        <v>45017</v>
      </c>
      <c r="G69" s="54">
        <f t="shared" si="8"/>
        <v>45047</v>
      </c>
      <c r="H69" s="54">
        <f t="shared" si="8"/>
        <v>45078</v>
      </c>
      <c r="I69" s="54">
        <f t="shared" si="8"/>
        <v>45108</v>
      </c>
      <c r="J69" s="54">
        <f t="shared" si="8"/>
        <v>45139</v>
      </c>
      <c r="K69" s="54">
        <f t="shared" si="8"/>
        <v>45170</v>
      </c>
      <c r="L69" s="54">
        <f t="shared" si="8"/>
        <v>45200</v>
      </c>
      <c r="M69" s="54">
        <f t="shared" si="8"/>
        <v>45231</v>
      </c>
      <c r="N69" s="55">
        <f t="shared" si="8"/>
        <v>45261</v>
      </c>
    </row>
    <row r="70" spans="1:14" x14ac:dyDescent="0.3">
      <c r="A70" s="396" t="str">
        <f>+A4</f>
        <v>Vendita birra artigianale al dettaglio (in loco)</v>
      </c>
      <c r="B70" s="397"/>
      <c r="C70" s="65">
        <f>+C26+C48</f>
        <v>2940</v>
      </c>
      <c r="D70" s="63">
        <f>+D26+D48-C48</f>
        <v>725</v>
      </c>
      <c r="E70" s="65">
        <f t="shared" ref="E70:N85" si="9">+E26+E48-D48</f>
        <v>1165</v>
      </c>
      <c r="F70" s="63">
        <f t="shared" si="9"/>
        <v>985</v>
      </c>
      <c r="G70" s="65">
        <f t="shared" si="9"/>
        <v>985</v>
      </c>
      <c r="H70" s="63">
        <f t="shared" si="9"/>
        <v>4105</v>
      </c>
      <c r="I70" s="65">
        <f t="shared" si="9"/>
        <v>3018</v>
      </c>
      <c r="J70" s="63">
        <f t="shared" si="9"/>
        <v>5056</v>
      </c>
      <c r="K70" s="65">
        <f t="shared" si="9"/>
        <v>-3557</v>
      </c>
      <c r="L70" s="63">
        <f t="shared" si="9"/>
        <v>985</v>
      </c>
      <c r="M70" s="65">
        <f t="shared" si="9"/>
        <v>985</v>
      </c>
      <c r="N70" s="64">
        <f t="shared" si="9"/>
        <v>1780</v>
      </c>
    </row>
    <row r="71" spans="1:14" x14ac:dyDescent="0.3">
      <c r="A71" s="392" t="str">
        <f t="shared" ref="A71:A89" si="10">+A5</f>
        <v>Vendita birra artigianale al dettaglio (asporto)</v>
      </c>
      <c r="B71" s="393"/>
      <c r="C71" s="66">
        <f t="shared" ref="C71:C89" si="11">+C27+C49</f>
        <v>2262</v>
      </c>
      <c r="D71" s="59">
        <f t="shared" ref="D71:N86" si="12">+D27+D49-C49</f>
        <v>1060</v>
      </c>
      <c r="E71" s="66">
        <f t="shared" si="12"/>
        <v>856</v>
      </c>
      <c r="F71" s="59">
        <f t="shared" si="12"/>
        <v>556</v>
      </c>
      <c r="G71" s="66">
        <f t="shared" si="9"/>
        <v>1383</v>
      </c>
      <c r="H71" s="59">
        <f t="shared" si="9"/>
        <v>1670</v>
      </c>
      <c r="I71" s="66">
        <f t="shared" si="9"/>
        <v>1368</v>
      </c>
      <c r="J71" s="59">
        <f t="shared" si="9"/>
        <v>3656</v>
      </c>
      <c r="K71" s="66">
        <f t="shared" si="9"/>
        <v>-1037</v>
      </c>
      <c r="L71" s="59">
        <f t="shared" si="9"/>
        <v>905</v>
      </c>
      <c r="M71" s="66">
        <f t="shared" si="9"/>
        <v>598</v>
      </c>
      <c r="N71" s="60">
        <f t="shared" si="9"/>
        <v>1243</v>
      </c>
    </row>
    <row r="72" spans="1:14" x14ac:dyDescent="0.3">
      <c r="A72" s="392" t="str">
        <f t="shared" si="10"/>
        <v>Vendita cibi (panini, sneck e piatti)</v>
      </c>
      <c r="B72" s="393"/>
      <c r="C72" s="66">
        <f t="shared" si="11"/>
        <v>356</v>
      </c>
      <c r="D72" s="59">
        <f t="shared" si="12"/>
        <v>256</v>
      </c>
      <c r="E72" s="66">
        <f t="shared" si="12"/>
        <v>325</v>
      </c>
      <c r="F72" s="59">
        <f t="shared" si="12"/>
        <v>365</v>
      </c>
      <c r="G72" s="66">
        <f t="shared" si="9"/>
        <v>456</v>
      </c>
      <c r="H72" s="59">
        <f t="shared" si="9"/>
        <v>856</v>
      </c>
      <c r="I72" s="66">
        <f t="shared" si="9"/>
        <v>965</v>
      </c>
      <c r="J72" s="59">
        <f t="shared" si="9"/>
        <v>1252</v>
      </c>
      <c r="K72" s="66">
        <f t="shared" si="9"/>
        <v>745</v>
      </c>
      <c r="L72" s="59">
        <f t="shared" si="9"/>
        <v>652</v>
      </c>
      <c r="M72" s="66">
        <f t="shared" si="9"/>
        <v>751</v>
      </c>
      <c r="N72" s="60">
        <f t="shared" si="9"/>
        <v>865</v>
      </c>
    </row>
    <row r="73" spans="1:14" x14ac:dyDescent="0.3">
      <c r="A73" s="392" t="str">
        <f t="shared" si="10"/>
        <v>Eventi speciali (degustazioni, musica live)</v>
      </c>
      <c r="B73" s="393"/>
      <c r="C73" s="66">
        <f t="shared" si="11"/>
        <v>0</v>
      </c>
      <c r="D73" s="59">
        <f t="shared" si="12"/>
        <v>0</v>
      </c>
      <c r="E73" s="66">
        <f t="shared" si="12"/>
        <v>0</v>
      </c>
      <c r="F73" s="59">
        <f t="shared" si="12"/>
        <v>0</v>
      </c>
      <c r="G73" s="66">
        <f t="shared" si="9"/>
        <v>0</v>
      </c>
      <c r="H73" s="59">
        <f t="shared" si="9"/>
        <v>700</v>
      </c>
      <c r="I73" s="66">
        <f t="shared" si="9"/>
        <v>800</v>
      </c>
      <c r="J73" s="59">
        <f t="shared" si="9"/>
        <v>850</v>
      </c>
      <c r="K73" s="66">
        <f t="shared" si="9"/>
        <v>0</v>
      </c>
      <c r="L73" s="59">
        <f t="shared" si="9"/>
        <v>0</v>
      </c>
      <c r="M73" s="66">
        <f t="shared" si="9"/>
        <v>0</v>
      </c>
      <c r="N73" s="60">
        <f t="shared" si="9"/>
        <v>800</v>
      </c>
    </row>
    <row r="74" spans="1:14" x14ac:dyDescent="0.3">
      <c r="A74" s="392">
        <f t="shared" si="10"/>
        <v>0</v>
      </c>
      <c r="B74" s="393"/>
      <c r="C74" s="66">
        <f t="shared" si="11"/>
        <v>0</v>
      </c>
      <c r="D74" s="59">
        <f t="shared" si="12"/>
        <v>0</v>
      </c>
      <c r="E74" s="66">
        <f t="shared" si="12"/>
        <v>0</v>
      </c>
      <c r="F74" s="59">
        <f t="shared" si="12"/>
        <v>0</v>
      </c>
      <c r="G74" s="66">
        <f t="shared" si="9"/>
        <v>0</v>
      </c>
      <c r="H74" s="59">
        <f t="shared" si="9"/>
        <v>0</v>
      </c>
      <c r="I74" s="66">
        <f t="shared" si="9"/>
        <v>0</v>
      </c>
      <c r="J74" s="59">
        <f t="shared" si="9"/>
        <v>0</v>
      </c>
      <c r="K74" s="66">
        <f t="shared" si="9"/>
        <v>0</v>
      </c>
      <c r="L74" s="59">
        <f t="shared" si="9"/>
        <v>0</v>
      </c>
      <c r="M74" s="66">
        <f t="shared" si="9"/>
        <v>0</v>
      </c>
      <c r="N74" s="60">
        <f t="shared" si="9"/>
        <v>0</v>
      </c>
    </row>
    <row r="75" spans="1:14" x14ac:dyDescent="0.3">
      <c r="A75" s="392">
        <f t="shared" si="10"/>
        <v>0</v>
      </c>
      <c r="B75" s="393"/>
      <c r="C75" s="66">
        <f t="shared" si="11"/>
        <v>0</v>
      </c>
      <c r="D75" s="59">
        <f t="shared" si="12"/>
        <v>0</v>
      </c>
      <c r="E75" s="66">
        <f t="shared" si="12"/>
        <v>0</v>
      </c>
      <c r="F75" s="59">
        <f t="shared" si="12"/>
        <v>0</v>
      </c>
      <c r="G75" s="66">
        <f t="shared" si="9"/>
        <v>0</v>
      </c>
      <c r="H75" s="59">
        <f t="shared" si="9"/>
        <v>0</v>
      </c>
      <c r="I75" s="66">
        <f t="shared" si="9"/>
        <v>0</v>
      </c>
      <c r="J75" s="59">
        <f t="shared" si="9"/>
        <v>0</v>
      </c>
      <c r="K75" s="66">
        <f t="shared" si="9"/>
        <v>0</v>
      </c>
      <c r="L75" s="59">
        <f t="shared" si="9"/>
        <v>0</v>
      </c>
      <c r="M75" s="66">
        <f t="shared" si="9"/>
        <v>0</v>
      </c>
      <c r="N75" s="60">
        <f t="shared" si="9"/>
        <v>0</v>
      </c>
    </row>
    <row r="76" spans="1:14" x14ac:dyDescent="0.3">
      <c r="A76" s="392">
        <f t="shared" si="10"/>
        <v>0</v>
      </c>
      <c r="B76" s="393"/>
      <c r="C76" s="66">
        <f t="shared" si="11"/>
        <v>0</v>
      </c>
      <c r="D76" s="59">
        <f t="shared" si="12"/>
        <v>0</v>
      </c>
      <c r="E76" s="66">
        <f t="shared" si="12"/>
        <v>0</v>
      </c>
      <c r="F76" s="59">
        <f t="shared" si="12"/>
        <v>0</v>
      </c>
      <c r="G76" s="66">
        <f t="shared" si="9"/>
        <v>0</v>
      </c>
      <c r="H76" s="59">
        <f t="shared" si="9"/>
        <v>0</v>
      </c>
      <c r="I76" s="66">
        <f t="shared" si="9"/>
        <v>0</v>
      </c>
      <c r="J76" s="59">
        <f t="shared" si="9"/>
        <v>0</v>
      </c>
      <c r="K76" s="66">
        <f t="shared" si="9"/>
        <v>0</v>
      </c>
      <c r="L76" s="59">
        <f t="shared" si="9"/>
        <v>0</v>
      </c>
      <c r="M76" s="66">
        <f t="shared" si="9"/>
        <v>0</v>
      </c>
      <c r="N76" s="60">
        <f t="shared" si="9"/>
        <v>0</v>
      </c>
    </row>
    <row r="77" spans="1:14" x14ac:dyDescent="0.3">
      <c r="A77" s="392">
        <f t="shared" si="10"/>
        <v>0</v>
      </c>
      <c r="B77" s="393"/>
      <c r="C77" s="66">
        <f t="shared" si="11"/>
        <v>0</v>
      </c>
      <c r="D77" s="59">
        <f t="shared" si="12"/>
        <v>0</v>
      </c>
      <c r="E77" s="66">
        <f t="shared" si="12"/>
        <v>0</v>
      </c>
      <c r="F77" s="59">
        <f t="shared" si="12"/>
        <v>0</v>
      </c>
      <c r="G77" s="66">
        <f t="shared" si="9"/>
        <v>0</v>
      </c>
      <c r="H77" s="59">
        <f t="shared" si="9"/>
        <v>0</v>
      </c>
      <c r="I77" s="66">
        <f t="shared" si="9"/>
        <v>0</v>
      </c>
      <c r="J77" s="59">
        <f t="shared" si="9"/>
        <v>0</v>
      </c>
      <c r="K77" s="66">
        <f t="shared" si="9"/>
        <v>0</v>
      </c>
      <c r="L77" s="59">
        <f t="shared" si="9"/>
        <v>0</v>
      </c>
      <c r="M77" s="66">
        <f t="shared" si="9"/>
        <v>0</v>
      </c>
      <c r="N77" s="60">
        <f t="shared" si="9"/>
        <v>0</v>
      </c>
    </row>
    <row r="78" spans="1:14" x14ac:dyDescent="0.3">
      <c r="A78" s="392">
        <f t="shared" si="10"/>
        <v>0</v>
      </c>
      <c r="B78" s="393"/>
      <c r="C78" s="66">
        <f t="shared" si="11"/>
        <v>0</v>
      </c>
      <c r="D78" s="59">
        <f t="shared" si="12"/>
        <v>0</v>
      </c>
      <c r="E78" s="66">
        <f t="shared" si="12"/>
        <v>0</v>
      </c>
      <c r="F78" s="59">
        <f t="shared" si="12"/>
        <v>0</v>
      </c>
      <c r="G78" s="66">
        <f t="shared" si="9"/>
        <v>0</v>
      </c>
      <c r="H78" s="59">
        <f t="shared" si="9"/>
        <v>0</v>
      </c>
      <c r="I78" s="66">
        <f t="shared" si="9"/>
        <v>0</v>
      </c>
      <c r="J78" s="59">
        <f t="shared" si="9"/>
        <v>0</v>
      </c>
      <c r="K78" s="66">
        <f t="shared" si="9"/>
        <v>0</v>
      </c>
      <c r="L78" s="59">
        <f t="shared" si="9"/>
        <v>0</v>
      </c>
      <c r="M78" s="66">
        <f t="shared" si="9"/>
        <v>0</v>
      </c>
      <c r="N78" s="60">
        <f t="shared" si="9"/>
        <v>0</v>
      </c>
    </row>
    <row r="79" spans="1:14" x14ac:dyDescent="0.3">
      <c r="A79" s="392">
        <f t="shared" si="10"/>
        <v>0</v>
      </c>
      <c r="B79" s="393"/>
      <c r="C79" s="66">
        <f t="shared" si="11"/>
        <v>0</v>
      </c>
      <c r="D79" s="59">
        <f t="shared" si="12"/>
        <v>0</v>
      </c>
      <c r="E79" s="66">
        <f t="shared" si="12"/>
        <v>0</v>
      </c>
      <c r="F79" s="59">
        <f t="shared" si="12"/>
        <v>0</v>
      </c>
      <c r="G79" s="66">
        <f t="shared" si="9"/>
        <v>0</v>
      </c>
      <c r="H79" s="59">
        <f t="shared" si="9"/>
        <v>0</v>
      </c>
      <c r="I79" s="66">
        <f t="shared" si="9"/>
        <v>0</v>
      </c>
      <c r="J79" s="59">
        <f t="shared" si="9"/>
        <v>0</v>
      </c>
      <c r="K79" s="66">
        <f t="shared" si="9"/>
        <v>0</v>
      </c>
      <c r="L79" s="59">
        <f t="shared" si="9"/>
        <v>0</v>
      </c>
      <c r="M79" s="66">
        <f t="shared" si="9"/>
        <v>0</v>
      </c>
      <c r="N79" s="60">
        <f t="shared" si="9"/>
        <v>0</v>
      </c>
    </row>
    <row r="80" spans="1:14" x14ac:dyDescent="0.3">
      <c r="A80" s="392">
        <f t="shared" si="10"/>
        <v>0</v>
      </c>
      <c r="B80" s="393"/>
      <c r="C80" s="66">
        <f t="shared" si="11"/>
        <v>0</v>
      </c>
      <c r="D80" s="59">
        <f t="shared" si="12"/>
        <v>0</v>
      </c>
      <c r="E80" s="66">
        <f t="shared" si="12"/>
        <v>0</v>
      </c>
      <c r="F80" s="59">
        <f t="shared" si="12"/>
        <v>0</v>
      </c>
      <c r="G80" s="66">
        <f t="shared" si="9"/>
        <v>0</v>
      </c>
      <c r="H80" s="59">
        <f t="shared" si="9"/>
        <v>0</v>
      </c>
      <c r="I80" s="66">
        <f t="shared" si="9"/>
        <v>0</v>
      </c>
      <c r="J80" s="59">
        <f t="shared" si="9"/>
        <v>0</v>
      </c>
      <c r="K80" s="66">
        <f t="shared" si="9"/>
        <v>0</v>
      </c>
      <c r="L80" s="59">
        <f t="shared" si="9"/>
        <v>0</v>
      </c>
      <c r="M80" s="66">
        <f t="shared" si="9"/>
        <v>0</v>
      </c>
      <c r="N80" s="60">
        <f t="shared" si="9"/>
        <v>0</v>
      </c>
    </row>
    <row r="81" spans="1:14" x14ac:dyDescent="0.3">
      <c r="A81" s="392">
        <f t="shared" si="10"/>
        <v>0</v>
      </c>
      <c r="B81" s="393"/>
      <c r="C81" s="66">
        <f t="shared" si="11"/>
        <v>0</v>
      </c>
      <c r="D81" s="59">
        <f t="shared" si="12"/>
        <v>0</v>
      </c>
      <c r="E81" s="66">
        <f t="shared" si="12"/>
        <v>0</v>
      </c>
      <c r="F81" s="59">
        <f t="shared" si="12"/>
        <v>0</v>
      </c>
      <c r="G81" s="66">
        <f t="shared" si="9"/>
        <v>0</v>
      </c>
      <c r="H81" s="59">
        <f t="shared" si="9"/>
        <v>0</v>
      </c>
      <c r="I81" s="66">
        <f t="shared" si="9"/>
        <v>0</v>
      </c>
      <c r="J81" s="59">
        <f t="shared" si="9"/>
        <v>0</v>
      </c>
      <c r="K81" s="66">
        <f t="shared" si="9"/>
        <v>0</v>
      </c>
      <c r="L81" s="59">
        <f t="shared" si="9"/>
        <v>0</v>
      </c>
      <c r="M81" s="66">
        <f t="shared" si="9"/>
        <v>0</v>
      </c>
      <c r="N81" s="60">
        <f t="shared" si="9"/>
        <v>0</v>
      </c>
    </row>
    <row r="82" spans="1:14" x14ac:dyDescent="0.3">
      <c r="A82" s="392">
        <f t="shared" si="10"/>
        <v>0</v>
      </c>
      <c r="B82" s="393"/>
      <c r="C82" s="66">
        <f t="shared" si="11"/>
        <v>0</v>
      </c>
      <c r="D82" s="59">
        <f t="shared" si="12"/>
        <v>0</v>
      </c>
      <c r="E82" s="66">
        <f t="shared" si="12"/>
        <v>0</v>
      </c>
      <c r="F82" s="59">
        <f t="shared" si="12"/>
        <v>0</v>
      </c>
      <c r="G82" s="66">
        <f t="shared" si="9"/>
        <v>0</v>
      </c>
      <c r="H82" s="59">
        <f t="shared" si="9"/>
        <v>0</v>
      </c>
      <c r="I82" s="66">
        <f t="shared" si="9"/>
        <v>0</v>
      </c>
      <c r="J82" s="59">
        <f t="shared" si="9"/>
        <v>0</v>
      </c>
      <c r="K82" s="66">
        <f t="shared" si="9"/>
        <v>0</v>
      </c>
      <c r="L82" s="59">
        <f t="shared" si="9"/>
        <v>0</v>
      </c>
      <c r="M82" s="66">
        <f t="shared" si="9"/>
        <v>0</v>
      </c>
      <c r="N82" s="60">
        <f t="shared" si="9"/>
        <v>0</v>
      </c>
    </row>
    <row r="83" spans="1:14" x14ac:dyDescent="0.3">
      <c r="A83" s="392">
        <f t="shared" si="10"/>
        <v>0</v>
      </c>
      <c r="B83" s="393"/>
      <c r="C83" s="66">
        <f t="shared" si="11"/>
        <v>0</v>
      </c>
      <c r="D83" s="59">
        <f t="shared" si="12"/>
        <v>0</v>
      </c>
      <c r="E83" s="66">
        <f t="shared" si="12"/>
        <v>0</v>
      </c>
      <c r="F83" s="59">
        <f t="shared" si="12"/>
        <v>0</v>
      </c>
      <c r="G83" s="66">
        <f t="shared" si="9"/>
        <v>0</v>
      </c>
      <c r="H83" s="59">
        <f t="shared" si="9"/>
        <v>0</v>
      </c>
      <c r="I83" s="66">
        <f t="shared" si="9"/>
        <v>0</v>
      </c>
      <c r="J83" s="59">
        <f t="shared" si="9"/>
        <v>0</v>
      </c>
      <c r="K83" s="66">
        <f t="shared" si="9"/>
        <v>0</v>
      </c>
      <c r="L83" s="59">
        <f t="shared" si="9"/>
        <v>0</v>
      </c>
      <c r="M83" s="66">
        <f t="shared" si="9"/>
        <v>0</v>
      </c>
      <c r="N83" s="60">
        <f t="shared" si="9"/>
        <v>0</v>
      </c>
    </row>
    <row r="84" spans="1:14" x14ac:dyDescent="0.3">
      <c r="A84" s="392">
        <f t="shared" si="10"/>
        <v>0</v>
      </c>
      <c r="B84" s="393"/>
      <c r="C84" s="66">
        <f t="shared" si="11"/>
        <v>0</v>
      </c>
      <c r="D84" s="59">
        <f t="shared" si="12"/>
        <v>0</v>
      </c>
      <c r="E84" s="66">
        <f t="shared" si="12"/>
        <v>0</v>
      </c>
      <c r="F84" s="59">
        <f t="shared" si="12"/>
        <v>0</v>
      </c>
      <c r="G84" s="66">
        <f t="shared" si="9"/>
        <v>0</v>
      </c>
      <c r="H84" s="59">
        <f t="shared" si="9"/>
        <v>0</v>
      </c>
      <c r="I84" s="66">
        <f t="shared" si="9"/>
        <v>0</v>
      </c>
      <c r="J84" s="59">
        <f t="shared" si="9"/>
        <v>0</v>
      </c>
      <c r="K84" s="66">
        <f t="shared" si="9"/>
        <v>0</v>
      </c>
      <c r="L84" s="59">
        <f t="shared" si="9"/>
        <v>0</v>
      </c>
      <c r="M84" s="66">
        <f t="shared" si="9"/>
        <v>0</v>
      </c>
      <c r="N84" s="60">
        <f t="shared" si="9"/>
        <v>0</v>
      </c>
    </row>
    <row r="85" spans="1:14" x14ac:dyDescent="0.3">
      <c r="A85" s="392">
        <f t="shared" si="10"/>
        <v>0</v>
      </c>
      <c r="B85" s="393"/>
      <c r="C85" s="66">
        <f t="shared" si="11"/>
        <v>0</v>
      </c>
      <c r="D85" s="59">
        <f t="shared" si="12"/>
        <v>0</v>
      </c>
      <c r="E85" s="66">
        <f t="shared" si="12"/>
        <v>0</v>
      </c>
      <c r="F85" s="59">
        <f t="shared" si="12"/>
        <v>0</v>
      </c>
      <c r="G85" s="66">
        <f t="shared" si="9"/>
        <v>0</v>
      </c>
      <c r="H85" s="59">
        <f t="shared" si="9"/>
        <v>0</v>
      </c>
      <c r="I85" s="66">
        <f t="shared" si="9"/>
        <v>0</v>
      </c>
      <c r="J85" s="59">
        <f t="shared" si="9"/>
        <v>0</v>
      </c>
      <c r="K85" s="66">
        <f t="shared" si="9"/>
        <v>0</v>
      </c>
      <c r="L85" s="59">
        <f t="shared" si="9"/>
        <v>0</v>
      </c>
      <c r="M85" s="66">
        <f t="shared" si="9"/>
        <v>0</v>
      </c>
      <c r="N85" s="60">
        <f t="shared" si="9"/>
        <v>0</v>
      </c>
    </row>
    <row r="86" spans="1:14" x14ac:dyDescent="0.3">
      <c r="A86" s="392">
        <f t="shared" si="10"/>
        <v>0</v>
      </c>
      <c r="B86" s="393"/>
      <c r="C86" s="66">
        <f t="shared" si="11"/>
        <v>0</v>
      </c>
      <c r="D86" s="59">
        <f t="shared" si="12"/>
        <v>0</v>
      </c>
      <c r="E86" s="66">
        <f t="shared" si="12"/>
        <v>0</v>
      </c>
      <c r="F86" s="59">
        <f t="shared" si="12"/>
        <v>0</v>
      </c>
      <c r="G86" s="66">
        <f t="shared" si="12"/>
        <v>0</v>
      </c>
      <c r="H86" s="59">
        <f t="shared" si="12"/>
        <v>0</v>
      </c>
      <c r="I86" s="66">
        <f t="shared" si="12"/>
        <v>0</v>
      </c>
      <c r="J86" s="59">
        <f t="shared" si="12"/>
        <v>0</v>
      </c>
      <c r="K86" s="66">
        <f t="shared" si="12"/>
        <v>0</v>
      </c>
      <c r="L86" s="59">
        <f t="shared" si="12"/>
        <v>0</v>
      </c>
      <c r="M86" s="66">
        <f t="shared" si="12"/>
        <v>0</v>
      </c>
      <c r="N86" s="60">
        <f t="shared" si="12"/>
        <v>0</v>
      </c>
    </row>
    <row r="87" spans="1:14" x14ac:dyDescent="0.3">
      <c r="A87" s="392">
        <f t="shared" si="10"/>
        <v>0</v>
      </c>
      <c r="B87" s="393"/>
      <c r="C87" s="66">
        <f t="shared" si="11"/>
        <v>0</v>
      </c>
      <c r="D87" s="59">
        <f t="shared" ref="D87:N89" si="13">+D43+D65-C65</f>
        <v>0</v>
      </c>
      <c r="E87" s="66">
        <f t="shared" si="13"/>
        <v>0</v>
      </c>
      <c r="F87" s="59">
        <f t="shared" si="13"/>
        <v>0</v>
      </c>
      <c r="G87" s="66">
        <f t="shared" si="13"/>
        <v>0</v>
      </c>
      <c r="H87" s="59">
        <f t="shared" si="13"/>
        <v>0</v>
      </c>
      <c r="I87" s="66">
        <f t="shared" si="13"/>
        <v>0</v>
      </c>
      <c r="J87" s="59">
        <f t="shared" si="13"/>
        <v>0</v>
      </c>
      <c r="K87" s="66">
        <f t="shared" si="13"/>
        <v>0</v>
      </c>
      <c r="L87" s="59">
        <f t="shared" si="13"/>
        <v>0</v>
      </c>
      <c r="M87" s="66">
        <f t="shared" si="13"/>
        <v>0</v>
      </c>
      <c r="N87" s="60">
        <f t="shared" si="13"/>
        <v>0</v>
      </c>
    </row>
    <row r="88" spans="1:14" x14ac:dyDescent="0.3">
      <c r="A88" s="392">
        <f t="shared" si="10"/>
        <v>0</v>
      </c>
      <c r="B88" s="393"/>
      <c r="C88" s="66">
        <f t="shared" si="11"/>
        <v>0</v>
      </c>
      <c r="D88" s="59">
        <f t="shared" si="13"/>
        <v>0</v>
      </c>
      <c r="E88" s="66">
        <f t="shared" si="13"/>
        <v>0</v>
      </c>
      <c r="F88" s="59">
        <f t="shared" si="13"/>
        <v>0</v>
      </c>
      <c r="G88" s="66">
        <f t="shared" si="13"/>
        <v>0</v>
      </c>
      <c r="H88" s="59">
        <f t="shared" si="13"/>
        <v>0</v>
      </c>
      <c r="I88" s="66">
        <f t="shared" si="13"/>
        <v>0</v>
      </c>
      <c r="J88" s="59">
        <f t="shared" si="13"/>
        <v>0</v>
      </c>
      <c r="K88" s="66">
        <f t="shared" si="13"/>
        <v>0</v>
      </c>
      <c r="L88" s="59">
        <f t="shared" si="13"/>
        <v>0</v>
      </c>
      <c r="M88" s="66">
        <f t="shared" si="13"/>
        <v>0</v>
      </c>
      <c r="N88" s="60">
        <f t="shared" si="13"/>
        <v>0</v>
      </c>
    </row>
    <row r="89" spans="1:14" x14ac:dyDescent="0.3">
      <c r="A89" s="388">
        <f t="shared" si="10"/>
        <v>0</v>
      </c>
      <c r="B89" s="389"/>
      <c r="C89" s="67">
        <f t="shared" si="11"/>
        <v>0</v>
      </c>
      <c r="D89" s="61">
        <f t="shared" si="13"/>
        <v>0</v>
      </c>
      <c r="E89" s="67">
        <f t="shared" si="13"/>
        <v>0</v>
      </c>
      <c r="F89" s="61">
        <f t="shared" si="13"/>
        <v>0</v>
      </c>
      <c r="G89" s="67">
        <f t="shared" si="13"/>
        <v>0</v>
      </c>
      <c r="H89" s="61">
        <f t="shared" si="13"/>
        <v>0</v>
      </c>
      <c r="I89" s="67">
        <f t="shared" si="13"/>
        <v>0</v>
      </c>
      <c r="J89" s="61">
        <f t="shared" si="13"/>
        <v>0</v>
      </c>
      <c r="K89" s="67">
        <f t="shared" si="13"/>
        <v>0</v>
      </c>
      <c r="L89" s="61">
        <f t="shared" si="13"/>
        <v>0</v>
      </c>
      <c r="M89" s="67">
        <f t="shared" si="13"/>
        <v>0</v>
      </c>
      <c r="N89" s="62">
        <f t="shared" si="13"/>
        <v>0</v>
      </c>
    </row>
    <row r="91" spans="1:14" s="80" customFormat="1" ht="24.9" customHeight="1" x14ac:dyDescent="0.3">
      <c r="A91" s="394" t="s">
        <v>2</v>
      </c>
      <c r="B91" s="395"/>
      <c r="C91" s="46">
        <f>+C3</f>
        <v>44927</v>
      </c>
      <c r="D91" s="46">
        <f t="shared" ref="D91:N91" si="14">+D3</f>
        <v>44958</v>
      </c>
      <c r="E91" s="46">
        <f t="shared" si="14"/>
        <v>44986</v>
      </c>
      <c r="F91" s="74">
        <f t="shared" si="14"/>
        <v>45017</v>
      </c>
      <c r="G91" s="46">
        <f t="shared" si="14"/>
        <v>45047</v>
      </c>
      <c r="H91" s="54">
        <f t="shared" si="14"/>
        <v>45078</v>
      </c>
      <c r="I91" s="46">
        <f t="shared" si="14"/>
        <v>45108</v>
      </c>
      <c r="J91" s="54">
        <f t="shared" si="14"/>
        <v>45139</v>
      </c>
      <c r="K91" s="46">
        <f t="shared" si="14"/>
        <v>45170</v>
      </c>
      <c r="L91" s="54">
        <f t="shared" si="14"/>
        <v>45200</v>
      </c>
      <c r="M91" s="46">
        <f t="shared" si="14"/>
        <v>45231</v>
      </c>
      <c r="N91" s="55">
        <f t="shared" si="14"/>
        <v>45261</v>
      </c>
    </row>
    <row r="92" spans="1:14" x14ac:dyDescent="0.3">
      <c r="A92" s="396" t="str">
        <f t="shared" ref="A92:A111" si="15">+A4</f>
        <v>Vendita birra artigianale al dettaglio (in loco)</v>
      </c>
      <c r="B92" s="397"/>
      <c r="C92" s="75">
        <f>+C4*C26</f>
        <v>7350</v>
      </c>
      <c r="D92" s="68">
        <f t="shared" ref="C92:N107" si="16">+D4*D26</f>
        <v>6712.5</v>
      </c>
      <c r="E92" s="75">
        <f t="shared" si="16"/>
        <v>7387.5</v>
      </c>
      <c r="F92" s="68">
        <f t="shared" si="16"/>
        <v>7387.5</v>
      </c>
      <c r="G92" s="75">
        <f t="shared" si="16"/>
        <v>7387.5</v>
      </c>
      <c r="H92" s="68">
        <f t="shared" si="16"/>
        <v>15187.5</v>
      </c>
      <c r="I92" s="75">
        <f t="shared" si="16"/>
        <v>17670</v>
      </c>
      <c r="J92" s="68">
        <f t="shared" si="16"/>
        <v>24420</v>
      </c>
      <c r="K92" s="75">
        <f t="shared" si="16"/>
        <v>7387.5</v>
      </c>
      <c r="L92" s="68">
        <f t="shared" si="16"/>
        <v>7387.5</v>
      </c>
      <c r="M92" s="75">
        <f t="shared" si="16"/>
        <v>7387.5</v>
      </c>
      <c r="N92" s="69">
        <f t="shared" si="16"/>
        <v>9375</v>
      </c>
    </row>
    <row r="93" spans="1:14" x14ac:dyDescent="0.3">
      <c r="A93" s="392" t="str">
        <f t="shared" si="15"/>
        <v>Vendita birra artigianale al dettaglio (asporto)</v>
      </c>
      <c r="B93" s="393"/>
      <c r="C93" s="76">
        <f t="shared" si="16"/>
        <v>6032</v>
      </c>
      <c r="D93" s="70">
        <f t="shared" si="16"/>
        <v>6848</v>
      </c>
      <c r="E93" s="76">
        <f t="shared" si="16"/>
        <v>6848</v>
      </c>
      <c r="F93" s="70">
        <f t="shared" si="16"/>
        <v>6048</v>
      </c>
      <c r="G93" s="76">
        <f t="shared" si="16"/>
        <v>7720</v>
      </c>
      <c r="H93" s="70">
        <f t="shared" si="16"/>
        <v>9600</v>
      </c>
      <c r="I93" s="76">
        <f t="shared" si="16"/>
        <v>10048</v>
      </c>
      <c r="J93" s="70">
        <f t="shared" si="16"/>
        <v>16448</v>
      </c>
      <c r="K93" s="76">
        <f t="shared" si="16"/>
        <v>8200</v>
      </c>
      <c r="L93" s="70">
        <f t="shared" si="16"/>
        <v>7880</v>
      </c>
      <c r="M93" s="76">
        <f t="shared" si="16"/>
        <v>6848</v>
      </c>
      <c r="N93" s="71">
        <f t="shared" si="16"/>
        <v>7880</v>
      </c>
    </row>
    <row r="94" spans="1:14" x14ac:dyDescent="0.3">
      <c r="A94" s="392" t="str">
        <f t="shared" si="15"/>
        <v>Vendita cibi (panini, sneck e piatti)</v>
      </c>
      <c r="B94" s="393"/>
      <c r="C94" s="76">
        <f t="shared" si="16"/>
        <v>3738</v>
      </c>
      <c r="D94" s="70">
        <f t="shared" si="16"/>
        <v>2688</v>
      </c>
      <c r="E94" s="76">
        <f t="shared" si="16"/>
        <v>3412.5</v>
      </c>
      <c r="F94" s="70">
        <f t="shared" si="16"/>
        <v>3832.5</v>
      </c>
      <c r="G94" s="76">
        <f t="shared" si="16"/>
        <v>4788</v>
      </c>
      <c r="H94" s="70">
        <f t="shared" si="16"/>
        <v>8988</v>
      </c>
      <c r="I94" s="76">
        <f t="shared" si="16"/>
        <v>10132.5</v>
      </c>
      <c r="J94" s="70">
        <f t="shared" si="16"/>
        <v>13146</v>
      </c>
      <c r="K94" s="76">
        <f t="shared" si="16"/>
        <v>7822.5</v>
      </c>
      <c r="L94" s="70">
        <f t="shared" si="16"/>
        <v>6846</v>
      </c>
      <c r="M94" s="76">
        <f t="shared" si="16"/>
        <v>7885.5</v>
      </c>
      <c r="N94" s="71">
        <f t="shared" si="16"/>
        <v>9082.5</v>
      </c>
    </row>
    <row r="95" spans="1:14" x14ac:dyDescent="0.3">
      <c r="A95" s="392" t="str">
        <f t="shared" si="15"/>
        <v>Eventi speciali (degustazioni, musica live)</v>
      </c>
      <c r="B95" s="393"/>
      <c r="C95" s="76">
        <f t="shared" si="16"/>
        <v>0</v>
      </c>
      <c r="D95" s="70">
        <f t="shared" si="16"/>
        <v>0</v>
      </c>
      <c r="E95" s="76">
        <f t="shared" si="16"/>
        <v>0</v>
      </c>
      <c r="F95" s="70">
        <f t="shared" si="16"/>
        <v>0</v>
      </c>
      <c r="G95" s="76">
        <f t="shared" si="16"/>
        <v>0</v>
      </c>
      <c r="H95" s="70">
        <f t="shared" si="16"/>
        <v>18900</v>
      </c>
      <c r="I95" s="76">
        <f t="shared" si="16"/>
        <v>21600</v>
      </c>
      <c r="J95" s="70">
        <f t="shared" si="16"/>
        <v>22950</v>
      </c>
      <c r="K95" s="76">
        <f t="shared" si="16"/>
        <v>0</v>
      </c>
      <c r="L95" s="70">
        <f t="shared" si="16"/>
        <v>0</v>
      </c>
      <c r="M95" s="76">
        <f t="shared" si="16"/>
        <v>0</v>
      </c>
      <c r="N95" s="71">
        <f t="shared" si="16"/>
        <v>21600</v>
      </c>
    </row>
    <row r="96" spans="1:14" x14ac:dyDescent="0.3">
      <c r="A96" s="392">
        <f t="shared" si="15"/>
        <v>0</v>
      </c>
      <c r="B96" s="393"/>
      <c r="C96" s="76">
        <f t="shared" si="16"/>
        <v>0</v>
      </c>
      <c r="D96" s="70">
        <f t="shared" si="16"/>
        <v>0</v>
      </c>
      <c r="E96" s="76">
        <f t="shared" si="16"/>
        <v>0</v>
      </c>
      <c r="F96" s="70">
        <f t="shared" si="16"/>
        <v>0</v>
      </c>
      <c r="G96" s="76">
        <f t="shared" si="16"/>
        <v>0</v>
      </c>
      <c r="H96" s="70">
        <f t="shared" si="16"/>
        <v>0</v>
      </c>
      <c r="I96" s="76">
        <f t="shared" si="16"/>
        <v>0</v>
      </c>
      <c r="J96" s="70">
        <f t="shared" si="16"/>
        <v>0</v>
      </c>
      <c r="K96" s="76">
        <f t="shared" si="16"/>
        <v>0</v>
      </c>
      <c r="L96" s="70">
        <f t="shared" si="16"/>
        <v>0</v>
      </c>
      <c r="M96" s="76">
        <f t="shared" si="16"/>
        <v>0</v>
      </c>
      <c r="N96" s="71">
        <f t="shared" si="16"/>
        <v>0</v>
      </c>
    </row>
    <row r="97" spans="1:14" x14ac:dyDescent="0.3">
      <c r="A97" s="392">
        <f t="shared" si="15"/>
        <v>0</v>
      </c>
      <c r="B97" s="393"/>
      <c r="C97" s="76">
        <f t="shared" si="16"/>
        <v>0</v>
      </c>
      <c r="D97" s="70">
        <f t="shared" si="16"/>
        <v>0</v>
      </c>
      <c r="E97" s="76">
        <f t="shared" si="16"/>
        <v>0</v>
      </c>
      <c r="F97" s="70">
        <f t="shared" si="16"/>
        <v>0</v>
      </c>
      <c r="G97" s="76">
        <f t="shared" si="16"/>
        <v>0</v>
      </c>
      <c r="H97" s="70">
        <f t="shared" si="16"/>
        <v>0</v>
      </c>
      <c r="I97" s="76">
        <f t="shared" si="16"/>
        <v>0</v>
      </c>
      <c r="J97" s="70">
        <f t="shared" si="16"/>
        <v>0</v>
      </c>
      <c r="K97" s="76">
        <f t="shared" si="16"/>
        <v>0</v>
      </c>
      <c r="L97" s="70">
        <f t="shared" si="16"/>
        <v>0</v>
      </c>
      <c r="M97" s="76">
        <f t="shared" si="16"/>
        <v>0</v>
      </c>
      <c r="N97" s="71">
        <f t="shared" si="16"/>
        <v>0</v>
      </c>
    </row>
    <row r="98" spans="1:14" x14ac:dyDescent="0.3">
      <c r="A98" s="392">
        <f t="shared" si="15"/>
        <v>0</v>
      </c>
      <c r="B98" s="393"/>
      <c r="C98" s="76">
        <f t="shared" si="16"/>
        <v>0</v>
      </c>
      <c r="D98" s="70">
        <f t="shared" si="16"/>
        <v>0</v>
      </c>
      <c r="E98" s="76">
        <f t="shared" si="16"/>
        <v>0</v>
      </c>
      <c r="F98" s="70">
        <f t="shared" si="16"/>
        <v>0</v>
      </c>
      <c r="G98" s="76">
        <f t="shared" si="16"/>
        <v>0</v>
      </c>
      <c r="H98" s="70">
        <f t="shared" si="16"/>
        <v>0</v>
      </c>
      <c r="I98" s="76">
        <f t="shared" si="16"/>
        <v>0</v>
      </c>
      <c r="J98" s="70">
        <f t="shared" si="16"/>
        <v>0</v>
      </c>
      <c r="K98" s="76">
        <f t="shared" si="16"/>
        <v>0</v>
      </c>
      <c r="L98" s="70">
        <f t="shared" si="16"/>
        <v>0</v>
      </c>
      <c r="M98" s="76">
        <f t="shared" si="16"/>
        <v>0</v>
      </c>
      <c r="N98" s="71">
        <f t="shared" si="16"/>
        <v>0</v>
      </c>
    </row>
    <row r="99" spans="1:14" x14ac:dyDescent="0.3">
      <c r="A99" s="392">
        <f t="shared" si="15"/>
        <v>0</v>
      </c>
      <c r="B99" s="393"/>
      <c r="C99" s="76">
        <f t="shared" si="16"/>
        <v>0</v>
      </c>
      <c r="D99" s="70">
        <f t="shared" si="16"/>
        <v>0</v>
      </c>
      <c r="E99" s="76">
        <f t="shared" si="16"/>
        <v>0</v>
      </c>
      <c r="F99" s="70">
        <f t="shared" si="16"/>
        <v>0</v>
      </c>
      <c r="G99" s="76">
        <f t="shared" si="16"/>
        <v>0</v>
      </c>
      <c r="H99" s="70">
        <f t="shared" si="16"/>
        <v>0</v>
      </c>
      <c r="I99" s="76">
        <f t="shared" si="16"/>
        <v>0</v>
      </c>
      <c r="J99" s="70">
        <f t="shared" si="16"/>
        <v>0</v>
      </c>
      <c r="K99" s="76">
        <f t="shared" si="16"/>
        <v>0</v>
      </c>
      <c r="L99" s="70">
        <f t="shared" si="16"/>
        <v>0</v>
      </c>
      <c r="M99" s="76">
        <f t="shared" si="16"/>
        <v>0</v>
      </c>
      <c r="N99" s="71">
        <f t="shared" si="16"/>
        <v>0</v>
      </c>
    </row>
    <row r="100" spans="1:14" x14ac:dyDescent="0.3">
      <c r="A100" s="392">
        <f t="shared" si="15"/>
        <v>0</v>
      </c>
      <c r="B100" s="393"/>
      <c r="C100" s="76">
        <f t="shared" si="16"/>
        <v>0</v>
      </c>
      <c r="D100" s="70">
        <f t="shared" si="16"/>
        <v>0</v>
      </c>
      <c r="E100" s="76">
        <f t="shared" si="16"/>
        <v>0</v>
      </c>
      <c r="F100" s="70">
        <f t="shared" si="16"/>
        <v>0</v>
      </c>
      <c r="G100" s="76">
        <f t="shared" si="16"/>
        <v>0</v>
      </c>
      <c r="H100" s="70">
        <f t="shared" si="16"/>
        <v>0</v>
      </c>
      <c r="I100" s="76">
        <f t="shared" si="16"/>
        <v>0</v>
      </c>
      <c r="J100" s="70">
        <f t="shared" si="16"/>
        <v>0</v>
      </c>
      <c r="K100" s="76">
        <f t="shared" si="16"/>
        <v>0</v>
      </c>
      <c r="L100" s="70">
        <f t="shared" si="16"/>
        <v>0</v>
      </c>
      <c r="M100" s="76">
        <f t="shared" si="16"/>
        <v>0</v>
      </c>
      <c r="N100" s="71">
        <f t="shared" si="16"/>
        <v>0</v>
      </c>
    </row>
    <row r="101" spans="1:14" x14ac:dyDescent="0.3">
      <c r="A101" s="392">
        <f t="shared" si="15"/>
        <v>0</v>
      </c>
      <c r="B101" s="393"/>
      <c r="C101" s="76">
        <f t="shared" si="16"/>
        <v>0</v>
      </c>
      <c r="D101" s="70">
        <f t="shared" si="16"/>
        <v>0</v>
      </c>
      <c r="E101" s="76">
        <f t="shared" si="16"/>
        <v>0</v>
      </c>
      <c r="F101" s="70">
        <f t="shared" si="16"/>
        <v>0</v>
      </c>
      <c r="G101" s="76">
        <f t="shared" si="16"/>
        <v>0</v>
      </c>
      <c r="H101" s="70">
        <f t="shared" si="16"/>
        <v>0</v>
      </c>
      <c r="I101" s="76">
        <f t="shared" si="16"/>
        <v>0</v>
      </c>
      <c r="J101" s="70">
        <f t="shared" si="16"/>
        <v>0</v>
      </c>
      <c r="K101" s="76">
        <f t="shared" si="16"/>
        <v>0</v>
      </c>
      <c r="L101" s="70">
        <f t="shared" si="16"/>
        <v>0</v>
      </c>
      <c r="M101" s="76">
        <f t="shared" si="16"/>
        <v>0</v>
      </c>
      <c r="N101" s="71">
        <f t="shared" si="16"/>
        <v>0</v>
      </c>
    </row>
    <row r="102" spans="1:14" x14ac:dyDescent="0.3">
      <c r="A102" s="392">
        <f t="shared" si="15"/>
        <v>0</v>
      </c>
      <c r="B102" s="393"/>
      <c r="C102" s="76">
        <f t="shared" si="16"/>
        <v>0</v>
      </c>
      <c r="D102" s="70">
        <f t="shared" si="16"/>
        <v>0</v>
      </c>
      <c r="E102" s="76">
        <f t="shared" si="16"/>
        <v>0</v>
      </c>
      <c r="F102" s="70">
        <f t="shared" si="16"/>
        <v>0</v>
      </c>
      <c r="G102" s="76">
        <f t="shared" si="16"/>
        <v>0</v>
      </c>
      <c r="H102" s="70">
        <f t="shared" si="16"/>
        <v>0</v>
      </c>
      <c r="I102" s="76">
        <f t="shared" si="16"/>
        <v>0</v>
      </c>
      <c r="J102" s="70">
        <f t="shared" si="16"/>
        <v>0</v>
      </c>
      <c r="K102" s="76">
        <f t="shared" si="16"/>
        <v>0</v>
      </c>
      <c r="L102" s="70">
        <f t="shared" si="16"/>
        <v>0</v>
      </c>
      <c r="M102" s="76">
        <f t="shared" si="16"/>
        <v>0</v>
      </c>
      <c r="N102" s="71">
        <f t="shared" si="16"/>
        <v>0</v>
      </c>
    </row>
    <row r="103" spans="1:14" x14ac:dyDescent="0.3">
      <c r="A103" s="392">
        <f t="shared" si="15"/>
        <v>0</v>
      </c>
      <c r="B103" s="393"/>
      <c r="C103" s="76">
        <f t="shared" si="16"/>
        <v>0</v>
      </c>
      <c r="D103" s="70">
        <f t="shared" si="16"/>
        <v>0</v>
      </c>
      <c r="E103" s="76">
        <f t="shared" si="16"/>
        <v>0</v>
      </c>
      <c r="F103" s="70">
        <f t="shared" si="16"/>
        <v>0</v>
      </c>
      <c r="G103" s="76">
        <f t="shared" si="16"/>
        <v>0</v>
      </c>
      <c r="H103" s="70">
        <f t="shared" si="16"/>
        <v>0</v>
      </c>
      <c r="I103" s="76">
        <f t="shared" si="16"/>
        <v>0</v>
      </c>
      <c r="J103" s="70">
        <f t="shared" si="16"/>
        <v>0</v>
      </c>
      <c r="K103" s="76">
        <f t="shared" si="16"/>
        <v>0</v>
      </c>
      <c r="L103" s="70">
        <f t="shared" si="16"/>
        <v>0</v>
      </c>
      <c r="M103" s="76">
        <f t="shared" si="16"/>
        <v>0</v>
      </c>
      <c r="N103" s="71">
        <f t="shared" si="16"/>
        <v>0</v>
      </c>
    </row>
    <row r="104" spans="1:14" x14ac:dyDescent="0.3">
      <c r="A104" s="392">
        <f t="shared" si="15"/>
        <v>0</v>
      </c>
      <c r="B104" s="393"/>
      <c r="C104" s="76">
        <f t="shared" si="16"/>
        <v>0</v>
      </c>
      <c r="D104" s="70">
        <f t="shared" si="16"/>
        <v>0</v>
      </c>
      <c r="E104" s="76">
        <f t="shared" si="16"/>
        <v>0</v>
      </c>
      <c r="F104" s="70">
        <f t="shared" si="16"/>
        <v>0</v>
      </c>
      <c r="G104" s="76">
        <f t="shared" si="16"/>
        <v>0</v>
      </c>
      <c r="H104" s="70">
        <f t="shared" si="16"/>
        <v>0</v>
      </c>
      <c r="I104" s="76">
        <f t="shared" si="16"/>
        <v>0</v>
      </c>
      <c r="J104" s="70">
        <f t="shared" si="16"/>
        <v>0</v>
      </c>
      <c r="K104" s="76">
        <f t="shared" si="16"/>
        <v>0</v>
      </c>
      <c r="L104" s="70">
        <f t="shared" si="16"/>
        <v>0</v>
      </c>
      <c r="M104" s="76">
        <f t="shared" si="16"/>
        <v>0</v>
      </c>
      <c r="N104" s="71">
        <f t="shared" si="16"/>
        <v>0</v>
      </c>
    </row>
    <row r="105" spans="1:14" x14ac:dyDescent="0.3">
      <c r="A105" s="392">
        <f t="shared" si="15"/>
        <v>0</v>
      </c>
      <c r="B105" s="393"/>
      <c r="C105" s="76">
        <f t="shared" si="16"/>
        <v>0</v>
      </c>
      <c r="D105" s="70">
        <f t="shared" si="16"/>
        <v>0</v>
      </c>
      <c r="E105" s="76">
        <f t="shared" si="16"/>
        <v>0</v>
      </c>
      <c r="F105" s="70">
        <f t="shared" si="16"/>
        <v>0</v>
      </c>
      <c r="G105" s="76">
        <f t="shared" si="16"/>
        <v>0</v>
      </c>
      <c r="H105" s="70">
        <f t="shared" si="16"/>
        <v>0</v>
      </c>
      <c r="I105" s="76">
        <f t="shared" si="16"/>
        <v>0</v>
      </c>
      <c r="J105" s="70">
        <f t="shared" si="16"/>
        <v>0</v>
      </c>
      <c r="K105" s="76">
        <f t="shared" si="16"/>
        <v>0</v>
      </c>
      <c r="L105" s="70">
        <f t="shared" si="16"/>
        <v>0</v>
      </c>
      <c r="M105" s="76">
        <f t="shared" si="16"/>
        <v>0</v>
      </c>
      <c r="N105" s="71">
        <f t="shared" si="16"/>
        <v>0</v>
      </c>
    </row>
    <row r="106" spans="1:14" x14ac:dyDescent="0.3">
      <c r="A106" s="392">
        <f t="shared" si="15"/>
        <v>0</v>
      </c>
      <c r="B106" s="393"/>
      <c r="C106" s="76">
        <f t="shared" si="16"/>
        <v>0</v>
      </c>
      <c r="D106" s="70">
        <f t="shared" si="16"/>
        <v>0</v>
      </c>
      <c r="E106" s="76">
        <f t="shared" si="16"/>
        <v>0</v>
      </c>
      <c r="F106" s="70">
        <f t="shared" si="16"/>
        <v>0</v>
      </c>
      <c r="G106" s="76">
        <f t="shared" si="16"/>
        <v>0</v>
      </c>
      <c r="H106" s="70">
        <f t="shared" si="16"/>
        <v>0</v>
      </c>
      <c r="I106" s="76">
        <f t="shared" si="16"/>
        <v>0</v>
      </c>
      <c r="J106" s="70">
        <f t="shared" si="16"/>
        <v>0</v>
      </c>
      <c r="K106" s="76">
        <f t="shared" si="16"/>
        <v>0</v>
      </c>
      <c r="L106" s="70">
        <f t="shared" si="16"/>
        <v>0</v>
      </c>
      <c r="M106" s="76">
        <f t="shared" si="16"/>
        <v>0</v>
      </c>
      <c r="N106" s="71">
        <f t="shared" si="16"/>
        <v>0</v>
      </c>
    </row>
    <row r="107" spans="1:14" x14ac:dyDescent="0.3">
      <c r="A107" s="392">
        <f t="shared" si="15"/>
        <v>0</v>
      </c>
      <c r="B107" s="393"/>
      <c r="C107" s="76">
        <f t="shared" si="16"/>
        <v>0</v>
      </c>
      <c r="D107" s="70">
        <f t="shared" si="16"/>
        <v>0</v>
      </c>
      <c r="E107" s="76">
        <f t="shared" si="16"/>
        <v>0</v>
      </c>
      <c r="F107" s="70">
        <f t="shared" si="16"/>
        <v>0</v>
      </c>
      <c r="G107" s="76">
        <f t="shared" si="16"/>
        <v>0</v>
      </c>
      <c r="H107" s="70">
        <f t="shared" si="16"/>
        <v>0</v>
      </c>
      <c r="I107" s="76">
        <f t="shared" si="16"/>
        <v>0</v>
      </c>
      <c r="J107" s="70">
        <f t="shared" si="16"/>
        <v>0</v>
      </c>
      <c r="K107" s="76">
        <f t="shared" si="16"/>
        <v>0</v>
      </c>
      <c r="L107" s="70">
        <f t="shared" si="16"/>
        <v>0</v>
      </c>
      <c r="M107" s="76">
        <f t="shared" si="16"/>
        <v>0</v>
      </c>
      <c r="N107" s="71">
        <f t="shared" si="16"/>
        <v>0</v>
      </c>
    </row>
    <row r="108" spans="1:14" x14ac:dyDescent="0.3">
      <c r="A108" s="392">
        <f t="shared" si="15"/>
        <v>0</v>
      </c>
      <c r="B108" s="393"/>
      <c r="C108" s="76">
        <f t="shared" ref="C108:N111" si="17">+C20*C42</f>
        <v>0</v>
      </c>
      <c r="D108" s="70">
        <f t="shared" si="17"/>
        <v>0</v>
      </c>
      <c r="E108" s="76">
        <f t="shared" si="17"/>
        <v>0</v>
      </c>
      <c r="F108" s="70">
        <f t="shared" si="17"/>
        <v>0</v>
      </c>
      <c r="G108" s="76">
        <f t="shared" si="17"/>
        <v>0</v>
      </c>
      <c r="H108" s="70">
        <f t="shared" si="17"/>
        <v>0</v>
      </c>
      <c r="I108" s="76">
        <f t="shared" si="17"/>
        <v>0</v>
      </c>
      <c r="J108" s="70">
        <f t="shared" si="17"/>
        <v>0</v>
      </c>
      <c r="K108" s="76">
        <f t="shared" si="17"/>
        <v>0</v>
      </c>
      <c r="L108" s="70">
        <f t="shared" si="17"/>
        <v>0</v>
      </c>
      <c r="M108" s="76">
        <f t="shared" si="17"/>
        <v>0</v>
      </c>
      <c r="N108" s="71">
        <f t="shared" si="17"/>
        <v>0</v>
      </c>
    </row>
    <row r="109" spans="1:14" x14ac:dyDescent="0.3">
      <c r="A109" s="392">
        <f t="shared" si="15"/>
        <v>0</v>
      </c>
      <c r="B109" s="393"/>
      <c r="C109" s="76">
        <f t="shared" si="17"/>
        <v>0</v>
      </c>
      <c r="D109" s="70">
        <f t="shared" si="17"/>
        <v>0</v>
      </c>
      <c r="E109" s="76">
        <f t="shared" si="17"/>
        <v>0</v>
      </c>
      <c r="F109" s="70">
        <f t="shared" si="17"/>
        <v>0</v>
      </c>
      <c r="G109" s="76">
        <f t="shared" si="17"/>
        <v>0</v>
      </c>
      <c r="H109" s="70">
        <f t="shared" si="17"/>
        <v>0</v>
      </c>
      <c r="I109" s="76">
        <f t="shared" si="17"/>
        <v>0</v>
      </c>
      <c r="J109" s="70">
        <f t="shared" si="17"/>
        <v>0</v>
      </c>
      <c r="K109" s="76">
        <f t="shared" si="17"/>
        <v>0</v>
      </c>
      <c r="L109" s="70">
        <f t="shared" si="17"/>
        <v>0</v>
      </c>
      <c r="M109" s="76">
        <f t="shared" si="17"/>
        <v>0</v>
      </c>
      <c r="N109" s="71">
        <f t="shared" si="17"/>
        <v>0</v>
      </c>
    </row>
    <row r="110" spans="1:14" x14ac:dyDescent="0.3">
      <c r="A110" s="392">
        <f t="shared" si="15"/>
        <v>0</v>
      </c>
      <c r="B110" s="393"/>
      <c r="C110" s="76">
        <f t="shared" si="17"/>
        <v>0</v>
      </c>
      <c r="D110" s="70">
        <f t="shared" si="17"/>
        <v>0</v>
      </c>
      <c r="E110" s="76">
        <f t="shared" si="17"/>
        <v>0</v>
      </c>
      <c r="F110" s="70">
        <f t="shared" si="17"/>
        <v>0</v>
      </c>
      <c r="G110" s="76">
        <f t="shared" si="17"/>
        <v>0</v>
      </c>
      <c r="H110" s="70">
        <f t="shared" si="17"/>
        <v>0</v>
      </c>
      <c r="I110" s="76">
        <f t="shared" si="17"/>
        <v>0</v>
      </c>
      <c r="J110" s="70">
        <f t="shared" si="17"/>
        <v>0</v>
      </c>
      <c r="K110" s="76">
        <f t="shared" si="17"/>
        <v>0</v>
      </c>
      <c r="L110" s="70">
        <f t="shared" si="17"/>
        <v>0</v>
      </c>
      <c r="M110" s="76">
        <f t="shared" si="17"/>
        <v>0</v>
      </c>
      <c r="N110" s="71">
        <f t="shared" si="17"/>
        <v>0</v>
      </c>
    </row>
    <row r="111" spans="1:14" x14ac:dyDescent="0.3">
      <c r="A111" s="388">
        <f t="shared" si="15"/>
        <v>0</v>
      </c>
      <c r="B111" s="389"/>
      <c r="C111" s="77">
        <f t="shared" si="17"/>
        <v>0</v>
      </c>
      <c r="D111" s="72">
        <f t="shared" si="17"/>
        <v>0</v>
      </c>
      <c r="E111" s="77">
        <f t="shared" si="17"/>
        <v>0</v>
      </c>
      <c r="F111" s="72">
        <f t="shared" si="17"/>
        <v>0</v>
      </c>
      <c r="G111" s="77">
        <f t="shared" si="17"/>
        <v>0</v>
      </c>
      <c r="H111" s="72">
        <f t="shared" si="17"/>
        <v>0</v>
      </c>
      <c r="I111" s="77">
        <f t="shared" si="17"/>
        <v>0</v>
      </c>
      <c r="J111" s="72">
        <f t="shared" si="17"/>
        <v>0</v>
      </c>
      <c r="K111" s="77">
        <f t="shared" si="17"/>
        <v>0</v>
      </c>
      <c r="L111" s="72">
        <f t="shared" si="17"/>
        <v>0</v>
      </c>
      <c r="M111" s="77">
        <f t="shared" si="17"/>
        <v>0</v>
      </c>
      <c r="N111" s="73">
        <f t="shared" si="17"/>
        <v>0</v>
      </c>
    </row>
    <row r="112" spans="1:14" s="19" customFormat="1" ht="24.9" customHeight="1" x14ac:dyDescent="0.3">
      <c r="A112" s="390" t="s">
        <v>3</v>
      </c>
      <c r="B112" s="391"/>
      <c r="C112" s="78">
        <f>SUM(C92:C111)</f>
        <v>17120</v>
      </c>
      <c r="D112" s="78">
        <f t="shared" ref="D112:N112" si="18">SUM(D92:D111)</f>
        <v>16248.5</v>
      </c>
      <c r="E112" s="78">
        <f t="shared" si="18"/>
        <v>17648</v>
      </c>
      <c r="F112" s="78">
        <f t="shared" si="18"/>
        <v>17268</v>
      </c>
      <c r="G112" s="78">
        <f t="shared" si="18"/>
        <v>19895.5</v>
      </c>
      <c r="H112" s="78">
        <f t="shared" si="18"/>
        <v>52675.5</v>
      </c>
      <c r="I112" s="78">
        <f t="shared" si="18"/>
        <v>59450.5</v>
      </c>
      <c r="J112" s="78">
        <f t="shared" si="18"/>
        <v>76964</v>
      </c>
      <c r="K112" s="78">
        <f t="shared" si="18"/>
        <v>23410</v>
      </c>
      <c r="L112" s="78">
        <f t="shared" si="18"/>
        <v>22113.5</v>
      </c>
      <c r="M112" s="78">
        <f t="shared" si="18"/>
        <v>22121</v>
      </c>
      <c r="N112" s="79">
        <f t="shared" si="18"/>
        <v>47937.5</v>
      </c>
    </row>
    <row r="114" spans="1:14" s="80" customFormat="1" ht="24.9" customHeight="1" x14ac:dyDescent="0.3">
      <c r="A114" s="394" t="s">
        <v>7</v>
      </c>
      <c r="B114" s="395"/>
      <c r="C114" s="46">
        <f>+C3</f>
        <v>44927</v>
      </c>
      <c r="D114" s="46">
        <f t="shared" ref="D114:N114" si="19">+D3</f>
        <v>44958</v>
      </c>
      <c r="E114" s="46">
        <f t="shared" si="19"/>
        <v>44986</v>
      </c>
      <c r="F114" s="46">
        <f t="shared" si="19"/>
        <v>45017</v>
      </c>
      <c r="G114" s="46">
        <f t="shared" si="19"/>
        <v>45047</v>
      </c>
      <c r="H114" s="74">
        <f t="shared" si="19"/>
        <v>45078</v>
      </c>
      <c r="I114" s="46">
        <f t="shared" si="19"/>
        <v>45108</v>
      </c>
      <c r="J114" s="54">
        <f t="shared" si="19"/>
        <v>45139</v>
      </c>
      <c r="K114" s="46">
        <f t="shared" si="19"/>
        <v>45170</v>
      </c>
      <c r="L114" s="54">
        <f t="shared" si="19"/>
        <v>45200</v>
      </c>
      <c r="M114" s="46">
        <f t="shared" si="19"/>
        <v>45231</v>
      </c>
      <c r="N114" s="55">
        <f t="shared" si="19"/>
        <v>45261</v>
      </c>
    </row>
    <row r="115" spans="1:14" x14ac:dyDescent="0.3">
      <c r="A115" s="396" t="str">
        <f t="shared" ref="A115:A134" si="20">+A4</f>
        <v>Vendita birra artigianale al dettaglio (in loco)</v>
      </c>
      <c r="B115" s="397"/>
      <c r="C115" s="75">
        <f>+C48*C4</f>
        <v>14700</v>
      </c>
      <c r="D115" s="68">
        <f>+(D48*D4)-C115</f>
        <v>-1275</v>
      </c>
      <c r="E115" s="75">
        <f>+(E48*E4)-SUM($C115:D115)</f>
        <v>1350</v>
      </c>
      <c r="F115" s="68">
        <f>+(F48*F4)-SUM($C115:E115)</f>
        <v>0</v>
      </c>
      <c r="G115" s="75">
        <f>+(G48*G4)-SUM($C115:F115)</f>
        <v>0</v>
      </c>
      <c r="H115" s="68">
        <f>+(H48*H4)-SUM($C115:G115)</f>
        <v>15600</v>
      </c>
      <c r="I115" s="75">
        <f>+(I48*I4)-SUM($C115:H115)</f>
        <v>4965</v>
      </c>
      <c r="J115" s="68">
        <f>+(J48*J4)-SUM($C115:I115)</f>
        <v>13500</v>
      </c>
      <c r="K115" s="75">
        <f>+(K48*K4)-SUM($C115:J115)</f>
        <v>-34065</v>
      </c>
      <c r="L115" s="68">
        <f>+(L48*L4)-SUM($C115:K115)</f>
        <v>0</v>
      </c>
      <c r="M115" s="75">
        <f>+(M48*M4)-SUM($C115:L115)</f>
        <v>0</v>
      </c>
      <c r="N115" s="69">
        <f>+(N48*N4)-SUM($C115:M115)</f>
        <v>3975</v>
      </c>
    </row>
    <row r="116" spans="1:14" x14ac:dyDescent="0.3">
      <c r="A116" s="392" t="str">
        <f t="shared" si="20"/>
        <v>Vendita birra artigianale al dettaglio (asporto)</v>
      </c>
      <c r="B116" s="393"/>
      <c r="C116" s="76">
        <f t="shared" ref="C116:C134" si="21">+C49*C5</f>
        <v>12064</v>
      </c>
      <c r="D116" s="70">
        <f t="shared" ref="D116:D134" si="22">+(D49*D5)-C116</f>
        <v>1632</v>
      </c>
      <c r="E116" s="76">
        <f>+(E49*E5)-SUM($C116:D116)</f>
        <v>0</v>
      </c>
      <c r="F116" s="70">
        <f>+(F49*F5)-SUM($C116:E116)</f>
        <v>-1600</v>
      </c>
      <c r="G116" s="76">
        <f>+(G49*G5)-SUM($C116:F116)</f>
        <v>3344</v>
      </c>
      <c r="H116" s="70">
        <f>+(H49*H5)-SUM($C116:G116)</f>
        <v>3760</v>
      </c>
      <c r="I116" s="76">
        <f>+(I49*I5)-SUM($C116:H116)</f>
        <v>896</v>
      </c>
      <c r="J116" s="70">
        <f>+(J49*J5)-SUM($C116:I116)</f>
        <v>12800</v>
      </c>
      <c r="K116" s="76">
        <f>+(K49*K5)-SUM($C116:J116)</f>
        <v>-16496</v>
      </c>
      <c r="L116" s="70">
        <f>+(L49*L5)-SUM($C116:K116)</f>
        <v>-640</v>
      </c>
      <c r="M116" s="76">
        <f>+(M49*M5)-SUM($C116:L116)</f>
        <v>-2064</v>
      </c>
      <c r="N116" s="71">
        <f>+(N49*N5)-SUM($C116:M116)</f>
        <v>2064</v>
      </c>
    </row>
    <row r="117" spans="1:14" x14ac:dyDescent="0.3">
      <c r="A117" s="392" t="str">
        <f t="shared" si="20"/>
        <v>Vendita cibi (panini, sneck e piatti)</v>
      </c>
      <c r="B117" s="393"/>
      <c r="C117" s="76">
        <f t="shared" si="21"/>
        <v>0</v>
      </c>
      <c r="D117" s="70">
        <f t="shared" si="22"/>
        <v>0</v>
      </c>
      <c r="E117" s="76">
        <f>+(E50*E6)-SUM($C117:D117)</f>
        <v>0</v>
      </c>
      <c r="F117" s="70">
        <f>+(F50*F6)-SUM($C117:E117)</f>
        <v>0</v>
      </c>
      <c r="G117" s="76">
        <f>+(G50*G6)-SUM($C117:F117)</f>
        <v>0</v>
      </c>
      <c r="H117" s="70">
        <f>+(H50*H6)-SUM($C117:G117)</f>
        <v>0</v>
      </c>
      <c r="I117" s="76">
        <f>+(I50*I6)-SUM($C117:H117)</f>
        <v>0</v>
      </c>
      <c r="J117" s="70">
        <f>+(J50*J6)-SUM($C117:I117)</f>
        <v>0</v>
      </c>
      <c r="K117" s="76">
        <f>+(K50*K6)-SUM($C117:J117)</f>
        <v>0</v>
      </c>
      <c r="L117" s="70">
        <f>+(L50*L6)-SUM($C117:K117)</f>
        <v>0</v>
      </c>
      <c r="M117" s="76">
        <f>+(M50*M6)-SUM($C117:L117)</f>
        <v>0</v>
      </c>
      <c r="N117" s="71">
        <f>+(N50*N6)-SUM($C117:M117)</f>
        <v>0</v>
      </c>
    </row>
    <row r="118" spans="1:14" x14ac:dyDescent="0.3">
      <c r="A118" s="392" t="str">
        <f t="shared" si="20"/>
        <v>Eventi speciali (degustazioni, musica live)</v>
      </c>
      <c r="B118" s="393"/>
      <c r="C118" s="76">
        <f t="shared" si="21"/>
        <v>0</v>
      </c>
      <c r="D118" s="70">
        <f t="shared" si="22"/>
        <v>0</v>
      </c>
      <c r="E118" s="76">
        <f>+(E51*E7)-SUM($C118:D118)</f>
        <v>0</v>
      </c>
      <c r="F118" s="70">
        <f>+(F51*F7)-SUM($C118:E118)</f>
        <v>0</v>
      </c>
      <c r="G118" s="76">
        <f>+(G51*G7)-SUM($C118:F118)</f>
        <v>0</v>
      </c>
      <c r="H118" s="70">
        <f>+(H51*H7)-SUM($C118:G118)</f>
        <v>0</v>
      </c>
      <c r="I118" s="76">
        <f>+(I51*I7)-SUM($C118:H118)</f>
        <v>0</v>
      </c>
      <c r="J118" s="70">
        <f>+(J51*J7)-SUM($C118:I118)</f>
        <v>0</v>
      </c>
      <c r="K118" s="76">
        <f>+(K51*K7)-SUM($C118:J118)</f>
        <v>0</v>
      </c>
      <c r="L118" s="70">
        <f>+(L51*L7)-SUM($C118:K118)</f>
        <v>0</v>
      </c>
      <c r="M118" s="76">
        <f>+(M51*M7)-SUM($C118:L118)</f>
        <v>0</v>
      </c>
      <c r="N118" s="71">
        <f>+(N51*N7)-SUM($C118:M118)</f>
        <v>0</v>
      </c>
    </row>
    <row r="119" spans="1:14" x14ac:dyDescent="0.3">
      <c r="A119" s="392">
        <f t="shared" si="20"/>
        <v>0</v>
      </c>
      <c r="B119" s="393"/>
      <c r="C119" s="76">
        <f t="shared" si="21"/>
        <v>0</v>
      </c>
      <c r="D119" s="70">
        <f t="shared" si="22"/>
        <v>0</v>
      </c>
      <c r="E119" s="76">
        <f>+(E52*E8)-SUM($C119:D119)</f>
        <v>0</v>
      </c>
      <c r="F119" s="70">
        <f>+(F52*F8)-SUM($C119:E119)</f>
        <v>0</v>
      </c>
      <c r="G119" s="76">
        <f>+(G52*G8)-SUM($C119:F119)</f>
        <v>0</v>
      </c>
      <c r="H119" s="70">
        <f>+(H52*H8)-SUM($C119:G119)</f>
        <v>0</v>
      </c>
      <c r="I119" s="76">
        <f>+(I52*I8)-SUM($C119:H119)</f>
        <v>0</v>
      </c>
      <c r="J119" s="70">
        <f>+(J52*J8)-SUM($C119:I119)</f>
        <v>0</v>
      </c>
      <c r="K119" s="76">
        <f>+(K52*K8)-SUM($C119:J119)</f>
        <v>0</v>
      </c>
      <c r="L119" s="70">
        <f>+(L52*L8)-SUM($C119:K119)</f>
        <v>0</v>
      </c>
      <c r="M119" s="76">
        <f>+(M52*M8)-SUM($C119:L119)</f>
        <v>0</v>
      </c>
      <c r="N119" s="71">
        <f>+(N52*N8)-SUM($C119:M119)</f>
        <v>0</v>
      </c>
    </row>
    <row r="120" spans="1:14" x14ac:dyDescent="0.3">
      <c r="A120" s="392">
        <f t="shared" si="20"/>
        <v>0</v>
      </c>
      <c r="B120" s="393"/>
      <c r="C120" s="76">
        <f t="shared" si="21"/>
        <v>0</v>
      </c>
      <c r="D120" s="70">
        <f t="shared" si="22"/>
        <v>0</v>
      </c>
      <c r="E120" s="76">
        <f>+(E53*E9)-SUM($C120:D120)</f>
        <v>0</v>
      </c>
      <c r="F120" s="70">
        <f>+(F53*F9)-SUM($C120:E120)</f>
        <v>0</v>
      </c>
      <c r="G120" s="76">
        <f>+(G53*G9)-SUM($C120:F120)</f>
        <v>0</v>
      </c>
      <c r="H120" s="70">
        <f>+(H53*H9)-SUM($C120:G120)</f>
        <v>0</v>
      </c>
      <c r="I120" s="76">
        <f>+(I53*I9)-SUM($C120:H120)</f>
        <v>0</v>
      </c>
      <c r="J120" s="70">
        <f>+(J53*J9)-SUM($C120:I120)</f>
        <v>0</v>
      </c>
      <c r="K120" s="76">
        <f>+(K53*K9)-SUM($C120:J120)</f>
        <v>0</v>
      </c>
      <c r="L120" s="70">
        <f>+(L53*L9)-SUM($C120:K120)</f>
        <v>0</v>
      </c>
      <c r="M120" s="76">
        <f>+(M53*M9)-SUM($C120:L120)</f>
        <v>0</v>
      </c>
      <c r="N120" s="71">
        <f>+(N53*N9)-SUM($C120:M120)</f>
        <v>0</v>
      </c>
    </row>
    <row r="121" spans="1:14" x14ac:dyDescent="0.3">
      <c r="A121" s="392">
        <f t="shared" si="20"/>
        <v>0</v>
      </c>
      <c r="B121" s="393"/>
      <c r="C121" s="76">
        <f t="shared" si="21"/>
        <v>0</v>
      </c>
      <c r="D121" s="70">
        <f t="shared" si="22"/>
        <v>0</v>
      </c>
      <c r="E121" s="76">
        <f>+(E54*E10)-SUM($C121:D121)</f>
        <v>0</v>
      </c>
      <c r="F121" s="70">
        <f>+(F54*F10)-SUM($C121:E121)</f>
        <v>0</v>
      </c>
      <c r="G121" s="76">
        <f>+(G54*G10)-SUM($C121:F121)</f>
        <v>0</v>
      </c>
      <c r="H121" s="70">
        <f>+(H54*H10)-SUM($C121:G121)</f>
        <v>0</v>
      </c>
      <c r="I121" s="76">
        <f>+(I54*I10)-SUM($C121:H121)</f>
        <v>0</v>
      </c>
      <c r="J121" s="70">
        <f>+(J54*J10)-SUM($C121:I121)</f>
        <v>0</v>
      </c>
      <c r="K121" s="76">
        <f>+(K54*K10)-SUM($C121:J121)</f>
        <v>0</v>
      </c>
      <c r="L121" s="70">
        <f>+(L54*L10)-SUM($C121:K121)</f>
        <v>0</v>
      </c>
      <c r="M121" s="76">
        <f>+(M54*M10)-SUM($C121:L121)</f>
        <v>0</v>
      </c>
      <c r="N121" s="71">
        <f>+(N54*N10)-SUM($C121:M121)</f>
        <v>0</v>
      </c>
    </row>
    <row r="122" spans="1:14" x14ac:dyDescent="0.3">
      <c r="A122" s="392">
        <f t="shared" si="20"/>
        <v>0</v>
      </c>
      <c r="B122" s="393"/>
      <c r="C122" s="76">
        <f t="shared" si="21"/>
        <v>0</v>
      </c>
      <c r="D122" s="70">
        <f t="shared" si="22"/>
        <v>0</v>
      </c>
      <c r="E122" s="76">
        <f>+(E55*E11)-SUM($C122:D122)</f>
        <v>0</v>
      </c>
      <c r="F122" s="70">
        <f>+(F55*F11)-SUM($C122:E122)</f>
        <v>0</v>
      </c>
      <c r="G122" s="76">
        <f>+(G55*G11)-SUM($C122:F122)</f>
        <v>0</v>
      </c>
      <c r="H122" s="70">
        <f>+(H55*H11)-SUM($C122:G122)</f>
        <v>0</v>
      </c>
      <c r="I122" s="76">
        <f>+(I55*I11)-SUM($C122:H122)</f>
        <v>0</v>
      </c>
      <c r="J122" s="70">
        <f>+(J55*J11)-SUM($C122:I122)</f>
        <v>0</v>
      </c>
      <c r="K122" s="76">
        <f>+(K55*K11)-SUM($C122:J122)</f>
        <v>0</v>
      </c>
      <c r="L122" s="70">
        <f>+(L55*L11)-SUM($C122:K122)</f>
        <v>0</v>
      </c>
      <c r="M122" s="76">
        <f>+(M55*M11)-SUM($C122:L122)</f>
        <v>0</v>
      </c>
      <c r="N122" s="71">
        <f>+(N55*N11)-SUM($C122:M122)</f>
        <v>0</v>
      </c>
    </row>
    <row r="123" spans="1:14" x14ac:dyDescent="0.3">
      <c r="A123" s="392">
        <f t="shared" si="20"/>
        <v>0</v>
      </c>
      <c r="B123" s="393"/>
      <c r="C123" s="76">
        <f t="shared" si="21"/>
        <v>0</v>
      </c>
      <c r="D123" s="70">
        <f t="shared" si="22"/>
        <v>0</v>
      </c>
      <c r="E123" s="76">
        <f>+(E56*E12)-SUM($C123:D123)</f>
        <v>0</v>
      </c>
      <c r="F123" s="70">
        <f>+(F56*F12)-SUM($C123:E123)</f>
        <v>0</v>
      </c>
      <c r="G123" s="76">
        <f>+(G56*G12)-SUM($C123:F123)</f>
        <v>0</v>
      </c>
      <c r="H123" s="70">
        <f>+(H56*H12)-SUM($C123:G123)</f>
        <v>0</v>
      </c>
      <c r="I123" s="76">
        <f>+(I56*I12)-SUM($C123:H123)</f>
        <v>0</v>
      </c>
      <c r="J123" s="70">
        <f>+(J56*J12)-SUM($C123:I123)</f>
        <v>0</v>
      </c>
      <c r="K123" s="76">
        <f>+(K56*K12)-SUM($C123:J123)</f>
        <v>0</v>
      </c>
      <c r="L123" s="70">
        <f>+(L56*L12)-SUM($C123:K123)</f>
        <v>0</v>
      </c>
      <c r="M123" s="76">
        <f>+(M56*M12)-SUM($C123:L123)</f>
        <v>0</v>
      </c>
      <c r="N123" s="71">
        <f>+(N56*N12)-SUM($C123:M123)</f>
        <v>0</v>
      </c>
    </row>
    <row r="124" spans="1:14" x14ac:dyDescent="0.3">
      <c r="A124" s="392">
        <f t="shared" si="20"/>
        <v>0</v>
      </c>
      <c r="B124" s="393"/>
      <c r="C124" s="76">
        <f t="shared" si="21"/>
        <v>0</v>
      </c>
      <c r="D124" s="70">
        <f t="shared" si="22"/>
        <v>0</v>
      </c>
      <c r="E124" s="76">
        <f>+(E57*E13)-SUM($C124:D124)</f>
        <v>0</v>
      </c>
      <c r="F124" s="70">
        <f>+(F57*F13)-SUM($C124:E124)</f>
        <v>0</v>
      </c>
      <c r="G124" s="76">
        <f>+(G57*G13)-SUM($C124:F124)</f>
        <v>0</v>
      </c>
      <c r="H124" s="70">
        <f>+(H57*H13)-SUM($C124:G124)</f>
        <v>0</v>
      </c>
      <c r="I124" s="76">
        <f>+(I57*I13)-SUM($C124:H124)</f>
        <v>0</v>
      </c>
      <c r="J124" s="70">
        <f>+(J57*J13)-SUM($C124:I124)</f>
        <v>0</v>
      </c>
      <c r="K124" s="76">
        <f>+(K57*K13)-SUM($C124:J124)</f>
        <v>0</v>
      </c>
      <c r="L124" s="70">
        <f>+(L57*L13)-SUM($C124:K124)</f>
        <v>0</v>
      </c>
      <c r="M124" s="76">
        <f>+(M57*M13)-SUM($C124:L124)</f>
        <v>0</v>
      </c>
      <c r="N124" s="71">
        <f>+(N57*N13)-SUM($C124:M124)</f>
        <v>0</v>
      </c>
    </row>
    <row r="125" spans="1:14" x14ac:dyDescent="0.3">
      <c r="A125" s="392">
        <f t="shared" si="20"/>
        <v>0</v>
      </c>
      <c r="B125" s="393"/>
      <c r="C125" s="76">
        <f t="shared" si="21"/>
        <v>0</v>
      </c>
      <c r="D125" s="70">
        <f t="shared" si="22"/>
        <v>0</v>
      </c>
      <c r="E125" s="76">
        <f>+(E58*E14)-SUM($C125:D125)</f>
        <v>0</v>
      </c>
      <c r="F125" s="70">
        <f>+(F58*F14)-SUM($C125:E125)</f>
        <v>0</v>
      </c>
      <c r="G125" s="76">
        <f>+(G58*G14)-SUM($C125:F125)</f>
        <v>0</v>
      </c>
      <c r="H125" s="70">
        <f>+(H58*H14)-SUM($C125:G125)</f>
        <v>0</v>
      </c>
      <c r="I125" s="76">
        <f>+(I58*I14)-SUM($C125:H125)</f>
        <v>0</v>
      </c>
      <c r="J125" s="70">
        <f>+(J58*J14)-SUM($C125:I125)</f>
        <v>0</v>
      </c>
      <c r="K125" s="76">
        <f>+(K58*K14)-SUM($C125:J125)</f>
        <v>0</v>
      </c>
      <c r="L125" s="70">
        <f>+(L58*L14)-SUM($C125:K125)</f>
        <v>0</v>
      </c>
      <c r="M125" s="76">
        <f>+(M58*M14)-SUM($C125:L125)</f>
        <v>0</v>
      </c>
      <c r="N125" s="71">
        <f>+(N58*N14)-SUM($C125:M125)</f>
        <v>0</v>
      </c>
    </row>
    <row r="126" spans="1:14" x14ac:dyDescent="0.3">
      <c r="A126" s="392">
        <f t="shared" si="20"/>
        <v>0</v>
      </c>
      <c r="B126" s="393"/>
      <c r="C126" s="76">
        <f t="shared" si="21"/>
        <v>0</v>
      </c>
      <c r="D126" s="70">
        <f t="shared" si="22"/>
        <v>0</v>
      </c>
      <c r="E126" s="76">
        <f>+(E59*E15)-SUM($C126:D126)</f>
        <v>0</v>
      </c>
      <c r="F126" s="70">
        <f>+(F59*F15)-SUM($C126:E126)</f>
        <v>0</v>
      </c>
      <c r="G126" s="76">
        <f>+(G59*G15)-SUM($C126:F126)</f>
        <v>0</v>
      </c>
      <c r="H126" s="70">
        <f>+(H59*H15)-SUM($C126:G126)</f>
        <v>0</v>
      </c>
      <c r="I126" s="76">
        <f>+(I59*I15)-SUM($C126:H126)</f>
        <v>0</v>
      </c>
      <c r="J126" s="70">
        <f>+(J59*J15)-SUM($C126:I126)</f>
        <v>0</v>
      </c>
      <c r="K126" s="76">
        <f>+(K59*K15)-SUM($C126:J126)</f>
        <v>0</v>
      </c>
      <c r="L126" s="70">
        <f>+(L59*L15)-SUM($C126:K126)</f>
        <v>0</v>
      </c>
      <c r="M126" s="76">
        <f>+(M59*M15)-SUM($C126:L126)</f>
        <v>0</v>
      </c>
      <c r="N126" s="71">
        <f>+(N59*N15)-SUM($C126:M126)</f>
        <v>0</v>
      </c>
    </row>
    <row r="127" spans="1:14" x14ac:dyDescent="0.3">
      <c r="A127" s="392">
        <f t="shared" si="20"/>
        <v>0</v>
      </c>
      <c r="B127" s="393"/>
      <c r="C127" s="76">
        <f t="shared" si="21"/>
        <v>0</v>
      </c>
      <c r="D127" s="70">
        <f t="shared" si="22"/>
        <v>0</v>
      </c>
      <c r="E127" s="76">
        <f>+(E60*E16)-SUM($C127:D127)</f>
        <v>0</v>
      </c>
      <c r="F127" s="70">
        <f>+(F60*F16)-SUM($C127:E127)</f>
        <v>0</v>
      </c>
      <c r="G127" s="76">
        <f>+(G60*G16)-SUM($C127:F127)</f>
        <v>0</v>
      </c>
      <c r="H127" s="70">
        <f>+(H60*H16)-SUM($C127:G127)</f>
        <v>0</v>
      </c>
      <c r="I127" s="76">
        <f>+(I60*I16)-SUM($C127:H127)</f>
        <v>0</v>
      </c>
      <c r="J127" s="70">
        <f>+(J60*J16)-SUM($C127:I127)</f>
        <v>0</v>
      </c>
      <c r="K127" s="76">
        <f>+(K60*K16)-SUM($C127:J127)</f>
        <v>0</v>
      </c>
      <c r="L127" s="70">
        <f>+(L60*L16)-SUM($C127:K127)</f>
        <v>0</v>
      </c>
      <c r="M127" s="76">
        <f>+(M60*M16)-SUM($C127:L127)</f>
        <v>0</v>
      </c>
      <c r="N127" s="71">
        <f>+(N60*N16)-SUM($C127:M127)</f>
        <v>0</v>
      </c>
    </row>
    <row r="128" spans="1:14" x14ac:dyDescent="0.3">
      <c r="A128" s="392">
        <f t="shared" si="20"/>
        <v>0</v>
      </c>
      <c r="B128" s="393"/>
      <c r="C128" s="76">
        <f t="shared" si="21"/>
        <v>0</v>
      </c>
      <c r="D128" s="70">
        <f t="shared" si="22"/>
        <v>0</v>
      </c>
      <c r="E128" s="76">
        <f>+(E61*E17)-SUM($C128:D128)</f>
        <v>0</v>
      </c>
      <c r="F128" s="70">
        <f>+(F61*F17)-SUM($C128:E128)</f>
        <v>0</v>
      </c>
      <c r="G128" s="76">
        <f>+(G61*G17)-SUM($C128:F128)</f>
        <v>0</v>
      </c>
      <c r="H128" s="70">
        <f>+(H61*H17)-SUM($C128:G128)</f>
        <v>0</v>
      </c>
      <c r="I128" s="76">
        <f>+(I61*I17)-SUM($C128:H128)</f>
        <v>0</v>
      </c>
      <c r="J128" s="70">
        <f>+(J61*J17)-SUM($C128:I128)</f>
        <v>0</v>
      </c>
      <c r="K128" s="76">
        <f>+(K61*K17)-SUM($C128:J128)</f>
        <v>0</v>
      </c>
      <c r="L128" s="70">
        <f>+(L61*L17)-SUM($C128:K128)</f>
        <v>0</v>
      </c>
      <c r="M128" s="76">
        <f>+(M61*M17)-SUM($C128:L128)</f>
        <v>0</v>
      </c>
      <c r="N128" s="71">
        <f>+(N61*N17)-SUM($C128:M128)</f>
        <v>0</v>
      </c>
    </row>
    <row r="129" spans="1:14" x14ac:dyDescent="0.3">
      <c r="A129" s="392">
        <f t="shared" si="20"/>
        <v>0</v>
      </c>
      <c r="B129" s="393"/>
      <c r="C129" s="76">
        <f t="shared" si="21"/>
        <v>0</v>
      </c>
      <c r="D129" s="70">
        <f t="shared" si="22"/>
        <v>0</v>
      </c>
      <c r="E129" s="76">
        <f>+(E62*E18)-SUM($C129:D129)</f>
        <v>0</v>
      </c>
      <c r="F129" s="70">
        <f>+(F62*F18)-SUM($C129:E129)</f>
        <v>0</v>
      </c>
      <c r="G129" s="76">
        <f>+(G62*G18)-SUM($C129:F129)</f>
        <v>0</v>
      </c>
      <c r="H129" s="70">
        <f>+(H62*H18)-SUM($C129:G129)</f>
        <v>0</v>
      </c>
      <c r="I129" s="76">
        <f>+(I62*I18)-SUM($C129:H129)</f>
        <v>0</v>
      </c>
      <c r="J129" s="70">
        <f>+(J62*J18)-SUM($C129:I129)</f>
        <v>0</v>
      </c>
      <c r="K129" s="76">
        <f>+(K62*K18)-SUM($C129:J129)</f>
        <v>0</v>
      </c>
      <c r="L129" s="70">
        <f>+(L62*L18)-SUM($C129:K129)</f>
        <v>0</v>
      </c>
      <c r="M129" s="76">
        <f>+(M62*M18)-SUM($C129:L129)</f>
        <v>0</v>
      </c>
      <c r="N129" s="71">
        <f>+(N62*N18)-SUM($C129:M129)</f>
        <v>0</v>
      </c>
    </row>
    <row r="130" spans="1:14" x14ac:dyDescent="0.3">
      <c r="A130" s="392">
        <f t="shared" si="20"/>
        <v>0</v>
      </c>
      <c r="B130" s="393"/>
      <c r="C130" s="76">
        <f t="shared" si="21"/>
        <v>0</v>
      </c>
      <c r="D130" s="70">
        <f t="shared" si="22"/>
        <v>0</v>
      </c>
      <c r="E130" s="76">
        <f>+(E63*E19)-SUM($C130:D130)</f>
        <v>0</v>
      </c>
      <c r="F130" s="70">
        <f>+(F63*F19)-SUM($C130:E130)</f>
        <v>0</v>
      </c>
      <c r="G130" s="76">
        <f>+(G63*G19)-SUM($C130:F130)</f>
        <v>0</v>
      </c>
      <c r="H130" s="70">
        <f>+(H63*H19)-SUM($C130:G130)</f>
        <v>0</v>
      </c>
      <c r="I130" s="76">
        <f>+(I63*I19)-SUM($C130:H130)</f>
        <v>0</v>
      </c>
      <c r="J130" s="70">
        <f>+(J63*J19)-SUM($C130:I130)</f>
        <v>0</v>
      </c>
      <c r="K130" s="76">
        <f>+(K63*K19)-SUM($C130:J130)</f>
        <v>0</v>
      </c>
      <c r="L130" s="70">
        <f>+(L63*L19)-SUM($C130:K130)</f>
        <v>0</v>
      </c>
      <c r="M130" s="76">
        <f>+(M63*M19)-SUM($C130:L130)</f>
        <v>0</v>
      </c>
      <c r="N130" s="71">
        <f>+(N63*N19)-SUM($C130:M130)</f>
        <v>0</v>
      </c>
    </row>
    <row r="131" spans="1:14" x14ac:dyDescent="0.3">
      <c r="A131" s="392">
        <f t="shared" si="20"/>
        <v>0</v>
      </c>
      <c r="B131" s="393"/>
      <c r="C131" s="76">
        <f t="shared" si="21"/>
        <v>0</v>
      </c>
      <c r="D131" s="70">
        <f t="shared" si="22"/>
        <v>0</v>
      </c>
      <c r="E131" s="76">
        <f>+(E64*E20)-SUM($C131:D131)</f>
        <v>0</v>
      </c>
      <c r="F131" s="70">
        <f>+(F64*F20)-SUM($C131:E131)</f>
        <v>0</v>
      </c>
      <c r="G131" s="76">
        <f>+(G64*G20)-SUM($C131:F131)</f>
        <v>0</v>
      </c>
      <c r="H131" s="70">
        <f>+(H64*H20)-SUM($C131:G131)</f>
        <v>0</v>
      </c>
      <c r="I131" s="76">
        <f>+(I64*I20)-SUM($C131:H131)</f>
        <v>0</v>
      </c>
      <c r="J131" s="70">
        <f>+(J64*J20)-SUM($C131:I131)</f>
        <v>0</v>
      </c>
      <c r="K131" s="76">
        <f>+(K64*K20)-SUM($C131:J131)</f>
        <v>0</v>
      </c>
      <c r="L131" s="70">
        <f>+(L64*L20)-SUM($C131:K131)</f>
        <v>0</v>
      </c>
      <c r="M131" s="76">
        <f>+(M64*M20)-SUM($C131:L131)</f>
        <v>0</v>
      </c>
      <c r="N131" s="71">
        <f>+(N64*N20)-SUM($C131:M131)</f>
        <v>0</v>
      </c>
    </row>
    <row r="132" spans="1:14" x14ac:dyDescent="0.3">
      <c r="A132" s="392">
        <f t="shared" si="20"/>
        <v>0</v>
      </c>
      <c r="B132" s="393"/>
      <c r="C132" s="76">
        <f t="shared" si="21"/>
        <v>0</v>
      </c>
      <c r="D132" s="70">
        <f t="shared" si="22"/>
        <v>0</v>
      </c>
      <c r="E132" s="76">
        <f>+(E65*E21)-SUM($C132:D132)</f>
        <v>0</v>
      </c>
      <c r="F132" s="70">
        <f>+(F65*F21)-SUM($C132:E132)</f>
        <v>0</v>
      </c>
      <c r="G132" s="76">
        <f>+(G65*G21)-SUM($C132:F132)</f>
        <v>0</v>
      </c>
      <c r="H132" s="70">
        <f>+(H65*H21)-SUM($C132:G132)</f>
        <v>0</v>
      </c>
      <c r="I132" s="76">
        <f>+(I65*I21)-SUM($C132:H132)</f>
        <v>0</v>
      </c>
      <c r="J132" s="70">
        <f>+(J65*J21)-SUM($C132:I132)</f>
        <v>0</v>
      </c>
      <c r="K132" s="76">
        <f>+(K65*K21)-SUM($C132:J132)</f>
        <v>0</v>
      </c>
      <c r="L132" s="70">
        <f>+(L65*L21)-SUM($C132:K132)</f>
        <v>0</v>
      </c>
      <c r="M132" s="76">
        <f>+(M65*M21)-SUM($C132:L132)</f>
        <v>0</v>
      </c>
      <c r="N132" s="71">
        <f>+(N65*N21)-SUM($C132:M132)</f>
        <v>0</v>
      </c>
    </row>
    <row r="133" spans="1:14" x14ac:dyDescent="0.3">
      <c r="A133" s="392">
        <f t="shared" si="20"/>
        <v>0</v>
      </c>
      <c r="B133" s="393"/>
      <c r="C133" s="76">
        <f t="shared" si="21"/>
        <v>0</v>
      </c>
      <c r="D133" s="70">
        <f t="shared" si="22"/>
        <v>0</v>
      </c>
      <c r="E133" s="76">
        <f>+(E66*E22)-SUM($C133:D133)</f>
        <v>0</v>
      </c>
      <c r="F133" s="70">
        <f>+(F66*F22)-SUM($C133:E133)</f>
        <v>0</v>
      </c>
      <c r="G133" s="76">
        <f>+(G66*G22)-SUM($C133:F133)</f>
        <v>0</v>
      </c>
      <c r="H133" s="70">
        <f>+(H66*H22)-SUM($C133:G133)</f>
        <v>0</v>
      </c>
      <c r="I133" s="76">
        <f>+(I66*I22)-SUM($C133:H133)</f>
        <v>0</v>
      </c>
      <c r="J133" s="70">
        <f>+(J66*J22)-SUM($C133:I133)</f>
        <v>0</v>
      </c>
      <c r="K133" s="76">
        <f>+(K66*K22)-SUM($C133:J133)</f>
        <v>0</v>
      </c>
      <c r="L133" s="70">
        <f>+(L66*L22)-SUM($C133:K133)</f>
        <v>0</v>
      </c>
      <c r="M133" s="76">
        <f>+(M66*M22)-SUM($C133:L133)</f>
        <v>0</v>
      </c>
      <c r="N133" s="71">
        <f>+(N66*N22)-SUM($C133:M133)</f>
        <v>0</v>
      </c>
    </row>
    <row r="134" spans="1:14" x14ac:dyDescent="0.3">
      <c r="A134" s="388">
        <f t="shared" si="20"/>
        <v>0</v>
      </c>
      <c r="B134" s="389"/>
      <c r="C134" s="77">
        <f t="shared" si="21"/>
        <v>0</v>
      </c>
      <c r="D134" s="72">
        <f t="shared" si="22"/>
        <v>0</v>
      </c>
      <c r="E134" s="77">
        <f>+(E67*E23)-SUM($C134:D134)</f>
        <v>0</v>
      </c>
      <c r="F134" s="72">
        <f>+(F67*F23)-SUM($C134:E134)</f>
        <v>0</v>
      </c>
      <c r="G134" s="77">
        <f>+(G67*G23)-SUM($C134:F134)</f>
        <v>0</v>
      </c>
      <c r="H134" s="72">
        <f>+(H67*H23)-SUM($C134:G134)</f>
        <v>0</v>
      </c>
      <c r="I134" s="77">
        <f>+(I67*I23)-SUM($C134:H134)</f>
        <v>0</v>
      </c>
      <c r="J134" s="72">
        <f>+(J67*J23)-SUM($C134:I134)</f>
        <v>0</v>
      </c>
      <c r="K134" s="77">
        <f>+(K67*K23)-SUM($C134:J134)</f>
        <v>0</v>
      </c>
      <c r="L134" s="72">
        <f>+(L67*L23)-SUM($C134:K134)</f>
        <v>0</v>
      </c>
      <c r="M134" s="77">
        <f>+(M67*M23)-SUM($C134:L134)</f>
        <v>0</v>
      </c>
      <c r="N134" s="73">
        <f>+(N67*N23)-SUM($C134:M134)</f>
        <v>0</v>
      </c>
    </row>
    <row r="135" spans="1:14" s="19" customFormat="1" ht="24.9" customHeight="1" x14ac:dyDescent="0.3">
      <c r="A135" s="390" t="s">
        <v>3</v>
      </c>
      <c r="B135" s="391"/>
      <c r="C135" s="78">
        <f>SUM(C115:C134)</f>
        <v>26764</v>
      </c>
      <c r="D135" s="78">
        <f t="shared" ref="D135:N135" si="23">SUM(D115:D134)</f>
        <v>357</v>
      </c>
      <c r="E135" s="78">
        <f t="shared" si="23"/>
        <v>1350</v>
      </c>
      <c r="F135" s="78">
        <f t="shared" si="23"/>
        <v>-1600</v>
      </c>
      <c r="G135" s="78">
        <f t="shared" si="23"/>
        <v>3344</v>
      </c>
      <c r="H135" s="78">
        <f t="shared" si="23"/>
        <v>19360</v>
      </c>
      <c r="I135" s="78">
        <f t="shared" si="23"/>
        <v>5861</v>
      </c>
      <c r="J135" s="78">
        <f t="shared" si="23"/>
        <v>26300</v>
      </c>
      <c r="K135" s="78">
        <f t="shared" si="23"/>
        <v>-50561</v>
      </c>
      <c r="L135" s="78">
        <f t="shared" si="23"/>
        <v>-640</v>
      </c>
      <c r="M135" s="78">
        <f t="shared" si="23"/>
        <v>-2064</v>
      </c>
      <c r="N135" s="79">
        <f t="shared" si="23"/>
        <v>6039</v>
      </c>
    </row>
    <row r="137" spans="1:14" s="80" customFormat="1" ht="24.9" customHeight="1" x14ac:dyDescent="0.3">
      <c r="A137" s="38" t="s">
        <v>8</v>
      </c>
      <c r="B137" s="42" t="s">
        <v>4</v>
      </c>
      <c r="C137" s="74">
        <f>+C3</f>
        <v>44927</v>
      </c>
      <c r="D137" s="46">
        <f>+D3</f>
        <v>44958</v>
      </c>
      <c r="E137" s="54">
        <f t="shared" ref="E137:N137" si="24">+E3</f>
        <v>44986</v>
      </c>
      <c r="F137" s="46">
        <f t="shared" si="24"/>
        <v>45017</v>
      </c>
      <c r="G137" s="54">
        <f t="shared" si="24"/>
        <v>45047</v>
      </c>
      <c r="H137" s="46">
        <f t="shared" si="24"/>
        <v>45078</v>
      </c>
      <c r="I137" s="54">
        <f t="shared" si="24"/>
        <v>45108</v>
      </c>
      <c r="J137" s="46">
        <f t="shared" si="24"/>
        <v>45139</v>
      </c>
      <c r="K137" s="54">
        <f t="shared" si="24"/>
        <v>45170</v>
      </c>
      <c r="L137" s="46">
        <f t="shared" si="24"/>
        <v>45200</v>
      </c>
      <c r="M137" s="54">
        <f t="shared" si="24"/>
        <v>45231</v>
      </c>
      <c r="N137" s="46">
        <f t="shared" si="24"/>
        <v>45261</v>
      </c>
    </row>
    <row r="138" spans="1:14" x14ac:dyDescent="0.3">
      <c r="A138" s="218" t="str">
        <f t="shared" ref="A138:A157" si="25">+A4</f>
        <v>Vendita birra artigianale al dettaglio (in loco)</v>
      </c>
      <c r="B138" s="171">
        <v>0.1</v>
      </c>
      <c r="C138" s="95">
        <f>+C92*$B138</f>
        <v>735</v>
      </c>
      <c r="D138" s="75">
        <f>+D92*$B138</f>
        <v>671.25</v>
      </c>
      <c r="E138" s="68">
        <f t="shared" ref="D138:N153" si="26">+E92*$B138</f>
        <v>738.75</v>
      </c>
      <c r="F138" s="75">
        <f t="shared" si="26"/>
        <v>738.75</v>
      </c>
      <c r="G138" s="68">
        <f t="shared" si="26"/>
        <v>738.75</v>
      </c>
      <c r="H138" s="75">
        <f t="shared" si="26"/>
        <v>1518.75</v>
      </c>
      <c r="I138" s="68">
        <f t="shared" si="26"/>
        <v>1767</v>
      </c>
      <c r="J138" s="75">
        <f t="shared" si="26"/>
        <v>2442</v>
      </c>
      <c r="K138" s="68">
        <f t="shared" si="26"/>
        <v>738.75</v>
      </c>
      <c r="L138" s="75">
        <f t="shared" si="26"/>
        <v>738.75</v>
      </c>
      <c r="M138" s="68">
        <f t="shared" si="26"/>
        <v>738.75</v>
      </c>
      <c r="N138" s="75">
        <f t="shared" si="26"/>
        <v>937.5</v>
      </c>
    </row>
    <row r="139" spans="1:14" x14ac:dyDescent="0.3">
      <c r="A139" s="40" t="str">
        <f t="shared" si="25"/>
        <v>Vendita birra artigianale al dettaglio (asporto)</v>
      </c>
      <c r="B139" s="172">
        <v>0.1</v>
      </c>
      <c r="C139" s="96">
        <f t="shared" ref="C139:N154" si="27">+C93*$B139</f>
        <v>603.20000000000005</v>
      </c>
      <c r="D139" s="76">
        <f t="shared" si="27"/>
        <v>684.80000000000007</v>
      </c>
      <c r="E139" s="70">
        <f t="shared" si="27"/>
        <v>684.80000000000007</v>
      </c>
      <c r="F139" s="76">
        <f t="shared" si="27"/>
        <v>604.80000000000007</v>
      </c>
      <c r="G139" s="70">
        <f t="shared" si="27"/>
        <v>772</v>
      </c>
      <c r="H139" s="76">
        <f t="shared" si="27"/>
        <v>960</v>
      </c>
      <c r="I139" s="70">
        <f t="shared" si="27"/>
        <v>1004.8000000000001</v>
      </c>
      <c r="J139" s="76">
        <f t="shared" si="27"/>
        <v>1644.8000000000002</v>
      </c>
      <c r="K139" s="70">
        <f t="shared" si="27"/>
        <v>820</v>
      </c>
      <c r="L139" s="76">
        <f t="shared" si="27"/>
        <v>788</v>
      </c>
      <c r="M139" s="70">
        <f t="shared" si="27"/>
        <v>684.80000000000007</v>
      </c>
      <c r="N139" s="76">
        <f t="shared" si="27"/>
        <v>788</v>
      </c>
    </row>
    <row r="140" spans="1:14" x14ac:dyDescent="0.3">
      <c r="A140" s="40" t="str">
        <f t="shared" si="25"/>
        <v>Vendita cibi (panini, sneck e piatti)</v>
      </c>
      <c r="B140" s="172">
        <v>0.04</v>
      </c>
      <c r="C140" s="96">
        <f t="shared" si="27"/>
        <v>149.52000000000001</v>
      </c>
      <c r="D140" s="76">
        <f t="shared" si="26"/>
        <v>107.52</v>
      </c>
      <c r="E140" s="70">
        <f t="shared" si="26"/>
        <v>136.5</v>
      </c>
      <c r="F140" s="76">
        <f t="shared" si="26"/>
        <v>153.30000000000001</v>
      </c>
      <c r="G140" s="70">
        <f t="shared" si="26"/>
        <v>191.52</v>
      </c>
      <c r="H140" s="76">
        <f t="shared" si="26"/>
        <v>359.52</v>
      </c>
      <c r="I140" s="70">
        <f t="shared" si="26"/>
        <v>405.3</v>
      </c>
      <c r="J140" s="76">
        <f t="shared" si="26"/>
        <v>525.84</v>
      </c>
      <c r="K140" s="70">
        <f t="shared" si="26"/>
        <v>312.90000000000003</v>
      </c>
      <c r="L140" s="76">
        <f t="shared" si="26"/>
        <v>273.84000000000003</v>
      </c>
      <c r="M140" s="70">
        <f t="shared" si="26"/>
        <v>315.42</v>
      </c>
      <c r="N140" s="76">
        <f t="shared" si="26"/>
        <v>363.3</v>
      </c>
    </row>
    <row r="141" spans="1:14" x14ac:dyDescent="0.3">
      <c r="A141" s="40" t="str">
        <f t="shared" si="25"/>
        <v>Eventi speciali (degustazioni, musica live)</v>
      </c>
      <c r="B141" s="172">
        <v>0.22</v>
      </c>
      <c r="C141" s="96">
        <f t="shared" si="27"/>
        <v>0</v>
      </c>
      <c r="D141" s="76">
        <f t="shared" si="26"/>
        <v>0</v>
      </c>
      <c r="E141" s="70">
        <f t="shared" si="26"/>
        <v>0</v>
      </c>
      <c r="F141" s="76">
        <f t="shared" si="26"/>
        <v>0</v>
      </c>
      <c r="G141" s="70">
        <f t="shared" si="26"/>
        <v>0</v>
      </c>
      <c r="H141" s="76">
        <f t="shared" si="26"/>
        <v>4158</v>
      </c>
      <c r="I141" s="70">
        <f t="shared" si="26"/>
        <v>4752</v>
      </c>
      <c r="J141" s="76">
        <f t="shared" si="26"/>
        <v>5049</v>
      </c>
      <c r="K141" s="70">
        <f t="shared" si="26"/>
        <v>0</v>
      </c>
      <c r="L141" s="76">
        <f t="shared" si="26"/>
        <v>0</v>
      </c>
      <c r="M141" s="70">
        <f t="shared" si="26"/>
        <v>0</v>
      </c>
      <c r="N141" s="76">
        <f t="shared" si="26"/>
        <v>4752</v>
      </c>
    </row>
    <row r="142" spans="1:14" x14ac:dyDescent="0.3">
      <c r="A142" s="40">
        <f t="shared" si="25"/>
        <v>0</v>
      </c>
      <c r="B142" s="172"/>
      <c r="C142" s="96">
        <f t="shared" si="27"/>
        <v>0</v>
      </c>
      <c r="D142" s="76">
        <f t="shared" si="26"/>
        <v>0</v>
      </c>
      <c r="E142" s="70">
        <f t="shared" si="26"/>
        <v>0</v>
      </c>
      <c r="F142" s="76">
        <f t="shared" si="26"/>
        <v>0</v>
      </c>
      <c r="G142" s="70">
        <f t="shared" si="26"/>
        <v>0</v>
      </c>
      <c r="H142" s="76">
        <f t="shared" si="26"/>
        <v>0</v>
      </c>
      <c r="I142" s="70">
        <f t="shared" si="26"/>
        <v>0</v>
      </c>
      <c r="J142" s="76">
        <f t="shared" si="26"/>
        <v>0</v>
      </c>
      <c r="K142" s="70">
        <f t="shared" si="26"/>
        <v>0</v>
      </c>
      <c r="L142" s="76">
        <f t="shared" si="26"/>
        <v>0</v>
      </c>
      <c r="M142" s="70">
        <f t="shared" si="26"/>
        <v>0</v>
      </c>
      <c r="N142" s="76">
        <f t="shared" si="26"/>
        <v>0</v>
      </c>
    </row>
    <row r="143" spans="1:14" x14ac:dyDescent="0.3">
      <c r="A143" s="40">
        <f t="shared" si="25"/>
        <v>0</v>
      </c>
      <c r="B143" s="172"/>
      <c r="C143" s="96">
        <f t="shared" si="27"/>
        <v>0</v>
      </c>
      <c r="D143" s="76">
        <f t="shared" si="26"/>
        <v>0</v>
      </c>
      <c r="E143" s="70">
        <f t="shared" si="26"/>
        <v>0</v>
      </c>
      <c r="F143" s="76">
        <f t="shared" si="26"/>
        <v>0</v>
      </c>
      <c r="G143" s="70">
        <f t="shared" si="26"/>
        <v>0</v>
      </c>
      <c r="H143" s="76">
        <f t="shared" si="26"/>
        <v>0</v>
      </c>
      <c r="I143" s="70">
        <f t="shared" si="26"/>
        <v>0</v>
      </c>
      <c r="J143" s="76">
        <f t="shared" si="26"/>
        <v>0</v>
      </c>
      <c r="K143" s="70">
        <f t="shared" si="26"/>
        <v>0</v>
      </c>
      <c r="L143" s="76">
        <f t="shared" si="26"/>
        <v>0</v>
      </c>
      <c r="M143" s="70">
        <f t="shared" si="26"/>
        <v>0</v>
      </c>
      <c r="N143" s="76">
        <f t="shared" si="26"/>
        <v>0</v>
      </c>
    </row>
    <row r="144" spans="1:14" x14ac:dyDescent="0.3">
      <c r="A144" s="40">
        <f t="shared" si="25"/>
        <v>0</v>
      </c>
      <c r="B144" s="172"/>
      <c r="C144" s="96">
        <f t="shared" si="27"/>
        <v>0</v>
      </c>
      <c r="D144" s="76">
        <f t="shared" si="26"/>
        <v>0</v>
      </c>
      <c r="E144" s="70">
        <f t="shared" si="26"/>
        <v>0</v>
      </c>
      <c r="F144" s="76">
        <f t="shared" si="26"/>
        <v>0</v>
      </c>
      <c r="G144" s="70">
        <f t="shared" si="26"/>
        <v>0</v>
      </c>
      <c r="H144" s="76">
        <f t="shared" si="26"/>
        <v>0</v>
      </c>
      <c r="I144" s="70">
        <f t="shared" si="26"/>
        <v>0</v>
      </c>
      <c r="J144" s="76">
        <f t="shared" si="26"/>
        <v>0</v>
      </c>
      <c r="K144" s="70">
        <f t="shared" si="26"/>
        <v>0</v>
      </c>
      <c r="L144" s="76">
        <f t="shared" si="26"/>
        <v>0</v>
      </c>
      <c r="M144" s="70">
        <f t="shared" si="26"/>
        <v>0</v>
      </c>
      <c r="N144" s="76">
        <f t="shared" si="26"/>
        <v>0</v>
      </c>
    </row>
    <row r="145" spans="1:14" x14ac:dyDescent="0.3">
      <c r="A145" s="40">
        <f t="shared" si="25"/>
        <v>0</v>
      </c>
      <c r="B145" s="172"/>
      <c r="C145" s="96">
        <f t="shared" si="27"/>
        <v>0</v>
      </c>
      <c r="D145" s="76">
        <f t="shared" si="26"/>
        <v>0</v>
      </c>
      <c r="E145" s="70">
        <f t="shared" si="26"/>
        <v>0</v>
      </c>
      <c r="F145" s="76">
        <f t="shared" si="26"/>
        <v>0</v>
      </c>
      <c r="G145" s="70">
        <f t="shared" si="26"/>
        <v>0</v>
      </c>
      <c r="H145" s="76">
        <f t="shared" si="26"/>
        <v>0</v>
      </c>
      <c r="I145" s="70">
        <f t="shared" si="26"/>
        <v>0</v>
      </c>
      <c r="J145" s="76">
        <f t="shared" si="26"/>
        <v>0</v>
      </c>
      <c r="K145" s="70">
        <f t="shared" si="26"/>
        <v>0</v>
      </c>
      <c r="L145" s="76">
        <f t="shared" si="26"/>
        <v>0</v>
      </c>
      <c r="M145" s="70">
        <f t="shared" si="26"/>
        <v>0</v>
      </c>
      <c r="N145" s="76">
        <f t="shared" si="26"/>
        <v>0</v>
      </c>
    </row>
    <row r="146" spans="1:14" x14ac:dyDescent="0.3">
      <c r="A146" s="40">
        <f t="shared" si="25"/>
        <v>0</v>
      </c>
      <c r="B146" s="172"/>
      <c r="C146" s="96">
        <f t="shared" si="27"/>
        <v>0</v>
      </c>
      <c r="D146" s="76">
        <f t="shared" si="26"/>
        <v>0</v>
      </c>
      <c r="E146" s="70">
        <f t="shared" si="26"/>
        <v>0</v>
      </c>
      <c r="F146" s="76">
        <f t="shared" si="26"/>
        <v>0</v>
      </c>
      <c r="G146" s="70">
        <f t="shared" si="26"/>
        <v>0</v>
      </c>
      <c r="H146" s="76">
        <f t="shared" si="26"/>
        <v>0</v>
      </c>
      <c r="I146" s="70">
        <f t="shared" si="26"/>
        <v>0</v>
      </c>
      <c r="J146" s="76">
        <f t="shared" si="26"/>
        <v>0</v>
      </c>
      <c r="K146" s="70">
        <f t="shared" si="26"/>
        <v>0</v>
      </c>
      <c r="L146" s="76">
        <f t="shared" si="26"/>
        <v>0</v>
      </c>
      <c r="M146" s="70">
        <f t="shared" si="26"/>
        <v>0</v>
      </c>
      <c r="N146" s="76">
        <f t="shared" si="26"/>
        <v>0</v>
      </c>
    </row>
    <row r="147" spans="1:14" x14ac:dyDescent="0.3">
      <c r="A147" s="40">
        <f t="shared" si="25"/>
        <v>0</v>
      </c>
      <c r="B147" s="172"/>
      <c r="C147" s="96">
        <f t="shared" si="27"/>
        <v>0</v>
      </c>
      <c r="D147" s="76">
        <f t="shared" si="26"/>
        <v>0</v>
      </c>
      <c r="E147" s="70">
        <f t="shared" si="26"/>
        <v>0</v>
      </c>
      <c r="F147" s="76">
        <f t="shared" si="26"/>
        <v>0</v>
      </c>
      <c r="G147" s="70">
        <f t="shared" si="26"/>
        <v>0</v>
      </c>
      <c r="H147" s="76">
        <f t="shared" si="26"/>
        <v>0</v>
      </c>
      <c r="I147" s="70">
        <f t="shared" si="26"/>
        <v>0</v>
      </c>
      <c r="J147" s="76">
        <f t="shared" si="26"/>
        <v>0</v>
      </c>
      <c r="K147" s="70">
        <f t="shared" si="26"/>
        <v>0</v>
      </c>
      <c r="L147" s="76">
        <f t="shared" si="26"/>
        <v>0</v>
      </c>
      <c r="M147" s="70">
        <f t="shared" si="26"/>
        <v>0</v>
      </c>
      <c r="N147" s="76">
        <f t="shared" si="26"/>
        <v>0</v>
      </c>
    </row>
    <row r="148" spans="1:14" x14ac:dyDescent="0.3">
      <c r="A148" s="40">
        <f t="shared" si="25"/>
        <v>0</v>
      </c>
      <c r="B148" s="172"/>
      <c r="C148" s="96">
        <f t="shared" si="27"/>
        <v>0</v>
      </c>
      <c r="D148" s="76">
        <f t="shared" si="26"/>
        <v>0</v>
      </c>
      <c r="E148" s="70">
        <f t="shared" si="26"/>
        <v>0</v>
      </c>
      <c r="F148" s="76">
        <f t="shared" si="26"/>
        <v>0</v>
      </c>
      <c r="G148" s="70">
        <f t="shared" si="26"/>
        <v>0</v>
      </c>
      <c r="H148" s="76">
        <f t="shared" si="26"/>
        <v>0</v>
      </c>
      <c r="I148" s="70">
        <f t="shared" si="26"/>
        <v>0</v>
      </c>
      <c r="J148" s="76">
        <f t="shared" si="26"/>
        <v>0</v>
      </c>
      <c r="K148" s="70">
        <f t="shared" si="26"/>
        <v>0</v>
      </c>
      <c r="L148" s="76">
        <f t="shared" si="26"/>
        <v>0</v>
      </c>
      <c r="M148" s="70">
        <f t="shared" si="26"/>
        <v>0</v>
      </c>
      <c r="N148" s="76">
        <f t="shared" si="26"/>
        <v>0</v>
      </c>
    </row>
    <row r="149" spans="1:14" x14ac:dyDescent="0.3">
      <c r="A149" s="40">
        <f t="shared" si="25"/>
        <v>0</v>
      </c>
      <c r="B149" s="172"/>
      <c r="C149" s="96">
        <f t="shared" si="27"/>
        <v>0</v>
      </c>
      <c r="D149" s="76">
        <f t="shared" si="26"/>
        <v>0</v>
      </c>
      <c r="E149" s="70">
        <f t="shared" si="26"/>
        <v>0</v>
      </c>
      <c r="F149" s="76">
        <f t="shared" si="26"/>
        <v>0</v>
      </c>
      <c r="G149" s="70">
        <f t="shared" si="26"/>
        <v>0</v>
      </c>
      <c r="H149" s="76">
        <f t="shared" si="26"/>
        <v>0</v>
      </c>
      <c r="I149" s="70">
        <f t="shared" si="26"/>
        <v>0</v>
      </c>
      <c r="J149" s="76">
        <f t="shared" si="26"/>
        <v>0</v>
      </c>
      <c r="K149" s="70">
        <f t="shared" si="26"/>
        <v>0</v>
      </c>
      <c r="L149" s="76">
        <f t="shared" si="26"/>
        <v>0</v>
      </c>
      <c r="M149" s="70">
        <f t="shared" si="26"/>
        <v>0</v>
      </c>
      <c r="N149" s="76">
        <f t="shared" si="26"/>
        <v>0</v>
      </c>
    </row>
    <row r="150" spans="1:14" x14ac:dyDescent="0.3">
      <c r="A150" s="40">
        <f t="shared" si="25"/>
        <v>0</v>
      </c>
      <c r="B150" s="172"/>
      <c r="C150" s="96">
        <f t="shared" si="27"/>
        <v>0</v>
      </c>
      <c r="D150" s="76">
        <f t="shared" si="26"/>
        <v>0</v>
      </c>
      <c r="E150" s="70">
        <f t="shared" si="26"/>
        <v>0</v>
      </c>
      <c r="F150" s="76">
        <f t="shared" si="26"/>
        <v>0</v>
      </c>
      <c r="G150" s="70">
        <f t="shared" si="26"/>
        <v>0</v>
      </c>
      <c r="H150" s="76">
        <f t="shared" si="26"/>
        <v>0</v>
      </c>
      <c r="I150" s="70">
        <f t="shared" si="26"/>
        <v>0</v>
      </c>
      <c r="J150" s="76">
        <f t="shared" si="26"/>
        <v>0</v>
      </c>
      <c r="K150" s="70">
        <f t="shared" si="26"/>
        <v>0</v>
      </c>
      <c r="L150" s="76">
        <f t="shared" si="26"/>
        <v>0</v>
      </c>
      <c r="M150" s="70">
        <f t="shared" si="26"/>
        <v>0</v>
      </c>
      <c r="N150" s="76">
        <f t="shared" si="26"/>
        <v>0</v>
      </c>
    </row>
    <row r="151" spans="1:14" x14ac:dyDescent="0.3">
      <c r="A151" s="40">
        <f t="shared" si="25"/>
        <v>0</v>
      </c>
      <c r="B151" s="172"/>
      <c r="C151" s="96">
        <f t="shared" si="27"/>
        <v>0</v>
      </c>
      <c r="D151" s="76">
        <f t="shared" si="26"/>
        <v>0</v>
      </c>
      <c r="E151" s="70">
        <f t="shared" si="26"/>
        <v>0</v>
      </c>
      <c r="F151" s="76">
        <f t="shared" si="26"/>
        <v>0</v>
      </c>
      <c r="G151" s="70">
        <f t="shared" si="26"/>
        <v>0</v>
      </c>
      <c r="H151" s="76">
        <f t="shared" si="26"/>
        <v>0</v>
      </c>
      <c r="I151" s="70">
        <f t="shared" si="26"/>
        <v>0</v>
      </c>
      <c r="J151" s="76">
        <f t="shared" si="26"/>
        <v>0</v>
      </c>
      <c r="K151" s="70">
        <f t="shared" si="26"/>
        <v>0</v>
      </c>
      <c r="L151" s="76">
        <f t="shared" si="26"/>
        <v>0</v>
      </c>
      <c r="M151" s="70">
        <f t="shared" si="26"/>
        <v>0</v>
      </c>
      <c r="N151" s="76">
        <f t="shared" si="26"/>
        <v>0</v>
      </c>
    </row>
    <row r="152" spans="1:14" x14ac:dyDescent="0.3">
      <c r="A152" s="40">
        <f t="shared" si="25"/>
        <v>0</v>
      </c>
      <c r="B152" s="172"/>
      <c r="C152" s="96">
        <f t="shared" si="27"/>
        <v>0</v>
      </c>
      <c r="D152" s="76">
        <f t="shared" si="26"/>
        <v>0</v>
      </c>
      <c r="E152" s="70">
        <f t="shared" si="26"/>
        <v>0</v>
      </c>
      <c r="F152" s="76">
        <f t="shared" si="26"/>
        <v>0</v>
      </c>
      <c r="G152" s="70">
        <f t="shared" si="26"/>
        <v>0</v>
      </c>
      <c r="H152" s="76">
        <f t="shared" si="26"/>
        <v>0</v>
      </c>
      <c r="I152" s="70">
        <f t="shared" si="26"/>
        <v>0</v>
      </c>
      <c r="J152" s="76">
        <f t="shared" si="26"/>
        <v>0</v>
      </c>
      <c r="K152" s="70">
        <f t="shared" si="26"/>
        <v>0</v>
      </c>
      <c r="L152" s="76">
        <f t="shared" si="26"/>
        <v>0</v>
      </c>
      <c r="M152" s="70">
        <f t="shared" si="26"/>
        <v>0</v>
      </c>
      <c r="N152" s="76">
        <f t="shared" si="26"/>
        <v>0</v>
      </c>
    </row>
    <row r="153" spans="1:14" x14ac:dyDescent="0.3">
      <c r="A153" s="40">
        <f t="shared" si="25"/>
        <v>0</v>
      </c>
      <c r="B153" s="172"/>
      <c r="C153" s="96">
        <f t="shared" si="27"/>
        <v>0</v>
      </c>
      <c r="D153" s="76">
        <f t="shared" si="26"/>
        <v>0</v>
      </c>
      <c r="E153" s="70">
        <f t="shared" si="26"/>
        <v>0</v>
      </c>
      <c r="F153" s="76">
        <f t="shared" si="26"/>
        <v>0</v>
      </c>
      <c r="G153" s="70">
        <f t="shared" si="26"/>
        <v>0</v>
      </c>
      <c r="H153" s="76">
        <f t="shared" si="26"/>
        <v>0</v>
      </c>
      <c r="I153" s="70">
        <f t="shared" si="26"/>
        <v>0</v>
      </c>
      <c r="J153" s="76">
        <f t="shared" si="26"/>
        <v>0</v>
      </c>
      <c r="K153" s="70">
        <f t="shared" si="26"/>
        <v>0</v>
      </c>
      <c r="L153" s="76">
        <f t="shared" si="26"/>
        <v>0</v>
      </c>
      <c r="M153" s="70">
        <f t="shared" si="26"/>
        <v>0</v>
      </c>
      <c r="N153" s="76">
        <f t="shared" si="26"/>
        <v>0</v>
      </c>
    </row>
    <row r="154" spans="1:14" x14ac:dyDescent="0.3">
      <c r="A154" s="40">
        <f t="shared" si="25"/>
        <v>0</v>
      </c>
      <c r="B154" s="172"/>
      <c r="C154" s="96">
        <f t="shared" si="27"/>
        <v>0</v>
      </c>
      <c r="D154" s="76">
        <f t="shared" si="27"/>
        <v>0</v>
      </c>
      <c r="E154" s="70">
        <f t="shared" si="27"/>
        <v>0</v>
      </c>
      <c r="F154" s="76">
        <f t="shared" si="27"/>
        <v>0</v>
      </c>
      <c r="G154" s="70">
        <f t="shared" si="27"/>
        <v>0</v>
      </c>
      <c r="H154" s="76">
        <f t="shared" si="27"/>
        <v>0</v>
      </c>
      <c r="I154" s="70">
        <f t="shared" si="27"/>
        <v>0</v>
      </c>
      <c r="J154" s="76">
        <f t="shared" si="27"/>
        <v>0</v>
      </c>
      <c r="K154" s="70">
        <f t="shared" si="27"/>
        <v>0</v>
      </c>
      <c r="L154" s="76">
        <f t="shared" si="27"/>
        <v>0</v>
      </c>
      <c r="M154" s="70">
        <f t="shared" si="27"/>
        <v>0</v>
      </c>
      <c r="N154" s="76">
        <f t="shared" si="27"/>
        <v>0</v>
      </c>
    </row>
    <row r="155" spans="1:14" x14ac:dyDescent="0.3">
      <c r="A155" s="40">
        <f t="shared" si="25"/>
        <v>0</v>
      </c>
      <c r="B155" s="172"/>
      <c r="C155" s="96">
        <f t="shared" ref="C155:N157" si="28">+C109*$B155</f>
        <v>0</v>
      </c>
      <c r="D155" s="76">
        <f t="shared" si="28"/>
        <v>0</v>
      </c>
      <c r="E155" s="70">
        <f t="shared" si="28"/>
        <v>0</v>
      </c>
      <c r="F155" s="76">
        <f t="shared" si="28"/>
        <v>0</v>
      </c>
      <c r="G155" s="70">
        <f t="shared" si="28"/>
        <v>0</v>
      </c>
      <c r="H155" s="76">
        <f t="shared" si="28"/>
        <v>0</v>
      </c>
      <c r="I155" s="70">
        <f t="shared" si="28"/>
        <v>0</v>
      </c>
      <c r="J155" s="76">
        <f t="shared" si="28"/>
        <v>0</v>
      </c>
      <c r="K155" s="70">
        <f t="shared" si="28"/>
        <v>0</v>
      </c>
      <c r="L155" s="76">
        <f t="shared" si="28"/>
        <v>0</v>
      </c>
      <c r="M155" s="70">
        <f t="shared" si="28"/>
        <v>0</v>
      </c>
      <c r="N155" s="76">
        <f t="shared" si="28"/>
        <v>0</v>
      </c>
    </row>
    <row r="156" spans="1:14" x14ac:dyDescent="0.3">
      <c r="A156" s="40">
        <f t="shared" si="25"/>
        <v>0</v>
      </c>
      <c r="B156" s="172"/>
      <c r="C156" s="96">
        <f t="shared" si="28"/>
        <v>0</v>
      </c>
      <c r="D156" s="76">
        <f t="shared" si="28"/>
        <v>0</v>
      </c>
      <c r="E156" s="70">
        <f t="shared" si="28"/>
        <v>0</v>
      </c>
      <c r="F156" s="76">
        <f t="shared" si="28"/>
        <v>0</v>
      </c>
      <c r="G156" s="70">
        <f t="shared" si="28"/>
        <v>0</v>
      </c>
      <c r="H156" s="76">
        <f t="shared" si="28"/>
        <v>0</v>
      </c>
      <c r="I156" s="70">
        <f t="shared" si="28"/>
        <v>0</v>
      </c>
      <c r="J156" s="76">
        <f t="shared" si="28"/>
        <v>0</v>
      </c>
      <c r="K156" s="70">
        <f t="shared" si="28"/>
        <v>0</v>
      </c>
      <c r="L156" s="76">
        <f t="shared" si="28"/>
        <v>0</v>
      </c>
      <c r="M156" s="70">
        <f t="shared" si="28"/>
        <v>0</v>
      </c>
      <c r="N156" s="76">
        <f t="shared" si="28"/>
        <v>0</v>
      </c>
    </row>
    <row r="157" spans="1:14" x14ac:dyDescent="0.3">
      <c r="A157" s="41">
        <f t="shared" si="25"/>
        <v>0</v>
      </c>
      <c r="B157" s="173"/>
      <c r="C157" s="97">
        <f t="shared" si="28"/>
        <v>0</v>
      </c>
      <c r="D157" s="77">
        <f t="shared" si="28"/>
        <v>0</v>
      </c>
      <c r="E157" s="72">
        <f t="shared" si="28"/>
        <v>0</v>
      </c>
      <c r="F157" s="77">
        <f t="shared" si="28"/>
        <v>0</v>
      </c>
      <c r="G157" s="72">
        <f t="shared" si="28"/>
        <v>0</v>
      </c>
      <c r="H157" s="77">
        <f t="shared" si="28"/>
        <v>0</v>
      </c>
      <c r="I157" s="72">
        <f t="shared" si="28"/>
        <v>0</v>
      </c>
      <c r="J157" s="77">
        <f t="shared" si="28"/>
        <v>0</v>
      </c>
      <c r="K157" s="72">
        <f t="shared" si="28"/>
        <v>0</v>
      </c>
      <c r="L157" s="77">
        <f t="shared" si="28"/>
        <v>0</v>
      </c>
      <c r="M157" s="72">
        <f t="shared" si="28"/>
        <v>0</v>
      </c>
      <c r="N157" s="77">
        <f t="shared" si="28"/>
        <v>0</v>
      </c>
    </row>
    <row r="158" spans="1:14" s="19" customFormat="1" ht="24.9" customHeight="1" x14ac:dyDescent="0.3">
      <c r="A158" s="98" t="s">
        <v>3</v>
      </c>
      <c r="B158" s="99"/>
      <c r="C158" s="78">
        <f>SUM(C138:C157)</f>
        <v>1487.72</v>
      </c>
      <c r="D158" s="78">
        <f>SUM(D138:D157)</f>
        <v>1463.5700000000002</v>
      </c>
      <c r="E158" s="78">
        <f t="shared" ref="E158:N158" si="29">SUM(E138:E157)</f>
        <v>1560.0500000000002</v>
      </c>
      <c r="F158" s="78">
        <f t="shared" si="29"/>
        <v>1496.8500000000001</v>
      </c>
      <c r="G158" s="78">
        <f t="shared" si="29"/>
        <v>1702.27</v>
      </c>
      <c r="H158" s="78">
        <f t="shared" si="29"/>
        <v>6996.27</v>
      </c>
      <c r="I158" s="78">
        <f t="shared" si="29"/>
        <v>7929.1</v>
      </c>
      <c r="J158" s="78">
        <f t="shared" si="29"/>
        <v>9661.64</v>
      </c>
      <c r="K158" s="78">
        <f t="shared" si="29"/>
        <v>1871.65</v>
      </c>
      <c r="L158" s="78">
        <f t="shared" si="29"/>
        <v>1800.5900000000001</v>
      </c>
      <c r="M158" s="78">
        <f t="shared" si="29"/>
        <v>1738.9700000000003</v>
      </c>
      <c r="N158" s="79">
        <f t="shared" si="29"/>
        <v>6840.8</v>
      </c>
    </row>
    <row r="160" spans="1:14" s="80" customFormat="1" ht="24.9" customHeight="1" x14ac:dyDescent="0.3">
      <c r="A160" s="38" t="s">
        <v>9</v>
      </c>
      <c r="B160" s="42" t="s">
        <v>190</v>
      </c>
      <c r="C160" s="74">
        <f>+C3</f>
        <v>44927</v>
      </c>
      <c r="D160" s="46">
        <f t="shared" ref="D160:N160" si="30">+D3</f>
        <v>44958</v>
      </c>
      <c r="E160" s="54">
        <f t="shared" si="30"/>
        <v>44986</v>
      </c>
      <c r="F160" s="46">
        <f t="shared" si="30"/>
        <v>45017</v>
      </c>
      <c r="G160" s="54">
        <f t="shared" si="30"/>
        <v>45047</v>
      </c>
      <c r="H160" s="46">
        <f t="shared" si="30"/>
        <v>45078</v>
      </c>
      <c r="I160" s="54">
        <f t="shared" si="30"/>
        <v>45108</v>
      </c>
      <c r="J160" s="46">
        <f t="shared" si="30"/>
        <v>45139</v>
      </c>
      <c r="K160" s="54">
        <f t="shared" si="30"/>
        <v>45170</v>
      </c>
      <c r="L160" s="46">
        <f t="shared" si="30"/>
        <v>45200</v>
      </c>
      <c r="M160" s="54">
        <f t="shared" si="30"/>
        <v>45231</v>
      </c>
      <c r="N160" s="46">
        <f t="shared" si="30"/>
        <v>45261</v>
      </c>
    </row>
    <row r="161" spans="1:14" x14ac:dyDescent="0.3">
      <c r="A161" s="215" t="str">
        <f t="shared" ref="A161:A180" si="31">+A4</f>
        <v>Vendita birra artigianale al dettaglio (in loco)</v>
      </c>
      <c r="B161" s="168">
        <v>0</v>
      </c>
      <c r="C161" s="95">
        <f>+IF($B161=0,0,(C92+C138))</f>
        <v>0</v>
      </c>
      <c r="D161" s="75">
        <f>+IF($B161=0,0,IF($B161=30,(D92+D138),(SUM(C92:D92)+SUM(C138:D138))))-C161</f>
        <v>0</v>
      </c>
      <c r="E161" s="68">
        <f>+IF($B161=0,0,IF($B161=30,(E92+E138),IF($B161=60,(SUM(D92:E92)+SUM(D138:E138)),(SUM(C92:E92)+SUM(C138:E138)))))-SUM($C161:D161)</f>
        <v>0</v>
      </c>
      <c r="F161" s="75">
        <f>+IF($B161=0,0,IF($B161=30,(F92+F138),IF($B161=60,(SUM(E92:F92)+SUM(E138:F138)),(SUM(D92:F92)+SUM(D138:F138)))))-SUM($C161:E161)</f>
        <v>0</v>
      </c>
      <c r="G161" s="68">
        <f>+IF($B161=0,0,IF($B161=30,(G92+G138),IF($B161=60,(SUM(F92:G92)+SUM(F138:G138)),(SUM(E92:G92)+SUM(E138:G138)))))-SUM($C161:F161)</f>
        <v>0</v>
      </c>
      <c r="H161" s="75">
        <f>+IF($B161=0,0,IF($B161=30,(H92+H138),IF($B161=60,(SUM(G92:H92)+SUM(G138:H138)),(SUM(F92:H92)+SUM(F138:H138)))))-SUM($C161:G161)</f>
        <v>0</v>
      </c>
      <c r="I161" s="68">
        <f>+IF($B161=0,0,IF($B161=30,(I92+I138),IF($B161=60,(SUM(H92:I92)+SUM(H138:I138)),(SUM(G92:I92)+SUM(G138:I138)))))-SUM($C161:H161)</f>
        <v>0</v>
      </c>
      <c r="J161" s="75">
        <f>+IF($B161=0,0,IF($B161=30,(J92+J138),IF($B161=60,(SUM(I92:J92)+SUM(I138:J138)),(SUM(H92:J92)+SUM(H138:J138)))))-SUM($C161:I161)</f>
        <v>0</v>
      </c>
      <c r="K161" s="68">
        <f>+IF($B161=0,0,IF($B161=30,(K92+K138),IF($B161=60,(SUM(J92:K92)+SUM(J138:K138)),(SUM(I92:K92)+SUM(I138:K138)))))-SUM($C161:J161)</f>
        <v>0</v>
      </c>
      <c r="L161" s="75">
        <f>+IF($B161=0,0,IF($B161=30,(L92+L138),IF($B161=60,(SUM(K92:L92)+SUM(K138:L138)),(SUM(J92:L92)+SUM(J138:L138)))))-SUM($C161:K161)</f>
        <v>0</v>
      </c>
      <c r="M161" s="68">
        <f>+IF($B161=0,0,IF($B161=30,(M92+M138),IF($B161=60,(SUM(L92:M92)+SUM(L138:M138)),(SUM(K92:M92)+SUM(K138:M138)))))-SUM($C161:L161)</f>
        <v>0</v>
      </c>
      <c r="N161" s="75">
        <f>+IF($B161=0,0,IF($B161=30,(N92+N138),IF($B161=60,(SUM(M92:N92)+SUM(M138:N138)),(SUM(L92:N92)+SUM(L138:N138)))))-SUM($C161:M161)</f>
        <v>0</v>
      </c>
    </row>
    <row r="162" spans="1:14" x14ac:dyDescent="0.3">
      <c r="A162" s="216" t="str">
        <f t="shared" si="31"/>
        <v>Vendita birra artigianale al dettaglio (asporto)</v>
      </c>
      <c r="B162" s="169">
        <v>0</v>
      </c>
      <c r="C162" s="96">
        <f t="shared" ref="C162:C180" si="32">+IF($B162=0,0,(C93+C139))</f>
        <v>0</v>
      </c>
      <c r="D162" s="76">
        <f t="shared" ref="D162:D180" si="33">+IF($B162=0,0,IF($B162=30,(D93+D139),(SUM(C93:D93)+SUM(C139:D139))))-C162</f>
        <v>0</v>
      </c>
      <c r="E162" s="70">
        <f>+IF($B162=0,0,IF($B162=30,(E93+E139),IF($B162=60,(SUM(D93:E93)+SUM(D139:E139)),(SUM(C93:E93)+SUM(C139:E139)))))-SUM($C162:D162)</f>
        <v>0</v>
      </c>
      <c r="F162" s="76">
        <f>+IF($B162=0,0,IF($B162=30,(F93+F139),IF($B162=60,(SUM(E93:F93)+SUM(E139:F139)),(SUM(D93:F93)+SUM(D139:F139)))))-SUM($C162:E162)</f>
        <v>0</v>
      </c>
      <c r="G162" s="70">
        <f>+IF($B162=0,0,IF($B162=30,(G93+G139),IF($B162=60,(SUM(F93:G93)+SUM(F139:G139)),(SUM(E93:G93)+SUM(E139:G139)))))-SUM($C162:F162)</f>
        <v>0</v>
      </c>
      <c r="H162" s="76">
        <f>+IF($B162=0,0,IF($B162=30,(H93+H139),IF($B162=60,(SUM(G93:H93)+SUM(G139:H139)),(SUM(F93:H93)+SUM(F139:H139)))))-SUM($C162:G162)</f>
        <v>0</v>
      </c>
      <c r="I162" s="70">
        <f>+IF($B162=0,0,IF($B162=30,(I93+I139),IF($B162=60,(SUM(H93:I93)+SUM(H139:I139)),(SUM(G93:I93)+SUM(G139:I139)))))-SUM($C162:H162)</f>
        <v>0</v>
      </c>
      <c r="J162" s="76">
        <f>+IF($B162=0,0,IF($B162=30,(J93+J139),IF($B162=60,(SUM(I93:J93)+SUM(I139:J139)),(SUM(H93:J93)+SUM(H139:J139)))))-SUM($C162:I162)</f>
        <v>0</v>
      </c>
      <c r="K162" s="70">
        <f>+IF($B162=0,0,IF($B162=30,(K93+K139),IF($B162=60,(SUM(J93:K93)+SUM(J139:K139)),(SUM(I93:K93)+SUM(I139:K139)))))-SUM($C162:J162)</f>
        <v>0</v>
      </c>
      <c r="L162" s="76">
        <f>+IF($B162=0,0,IF($B162=30,(L93+L139),IF($B162=60,(SUM(K93:L93)+SUM(K139:L139)),(SUM(J93:L93)+SUM(J139:L139)))))-SUM($C162:K162)</f>
        <v>0</v>
      </c>
      <c r="M162" s="70">
        <f>+IF($B162=0,0,IF($B162=30,(M93+M139),IF($B162=60,(SUM(L93:M93)+SUM(L139:M139)),(SUM(K93:M93)+SUM(K139:M139)))))-SUM($C162:L162)</f>
        <v>0</v>
      </c>
      <c r="N162" s="76">
        <f>+IF($B162=0,0,IF($B162=30,(N93+N139),IF($B162=60,(SUM(M93:N93)+SUM(M139:N139)),(SUM(L93:N93)+SUM(L139:N139)))))-SUM($C162:M162)</f>
        <v>0</v>
      </c>
    </row>
    <row r="163" spans="1:14" x14ac:dyDescent="0.3">
      <c r="A163" s="216" t="str">
        <f t="shared" si="31"/>
        <v>Vendita cibi (panini, sneck e piatti)</v>
      </c>
      <c r="B163" s="169">
        <v>0</v>
      </c>
      <c r="C163" s="96">
        <f t="shared" si="32"/>
        <v>0</v>
      </c>
      <c r="D163" s="76">
        <f t="shared" si="33"/>
        <v>0</v>
      </c>
      <c r="E163" s="70">
        <f>+IF($B163=0,0,IF($B163=30,(E94+E140),IF($B163=60,(SUM(D94:E94)+SUM(D140:E140)),(SUM(C94:E94)+SUM(C140:E140)))))-SUM($C163:D163)</f>
        <v>0</v>
      </c>
      <c r="F163" s="76">
        <f>+IF($B163=0,0,IF($B163=30,(F94+F140),IF($B163=60,(SUM(E94:F94)+SUM(E140:F140)),(SUM(D94:F94)+SUM(D140:F140)))))-SUM($C163:E163)</f>
        <v>0</v>
      </c>
      <c r="G163" s="70">
        <f>+IF($B163=0,0,IF($B163=30,(G94+G140),IF($B163=60,(SUM(F94:G94)+SUM(F140:G140)),(SUM(E94:G94)+SUM(E140:G140)))))-SUM($C163:F163)</f>
        <v>0</v>
      </c>
      <c r="H163" s="76">
        <f>+IF($B163=0,0,IF($B163=30,(H94+H140),IF($B163=60,(SUM(G94:H94)+SUM(G140:H140)),(SUM(F94:H94)+SUM(F140:H140)))))-SUM($C163:G163)</f>
        <v>0</v>
      </c>
      <c r="I163" s="70">
        <f>+IF($B163=0,0,IF($B163=30,(I94+I140),IF($B163=60,(SUM(H94:I94)+SUM(H140:I140)),(SUM(G94:I94)+SUM(G140:I140)))))-SUM($C163:H163)</f>
        <v>0</v>
      </c>
      <c r="J163" s="76">
        <f>+IF($B163=0,0,IF($B163=30,(J94+J140),IF($B163=60,(SUM(I94:J94)+SUM(I140:J140)),(SUM(H94:J94)+SUM(H140:J140)))))-SUM($C163:I163)</f>
        <v>0</v>
      </c>
      <c r="K163" s="70">
        <f>+IF($B163=0,0,IF($B163=30,(K94+K140),IF($B163=60,(SUM(J94:K94)+SUM(J140:K140)),(SUM(I94:K94)+SUM(I140:K140)))))-SUM($C163:J163)</f>
        <v>0</v>
      </c>
      <c r="L163" s="76">
        <f>+IF($B163=0,0,IF($B163=30,(L94+L140),IF($B163=60,(SUM(K94:L94)+SUM(K140:L140)),(SUM(J94:L94)+SUM(J140:L140)))))-SUM($C163:K163)</f>
        <v>0</v>
      </c>
      <c r="M163" s="70">
        <f>+IF($B163=0,0,IF($B163=30,(M94+M140),IF($B163=60,(SUM(L94:M94)+SUM(L140:M140)),(SUM(K94:M94)+SUM(K140:M140)))))-SUM($C163:L163)</f>
        <v>0</v>
      </c>
      <c r="N163" s="76">
        <f>+IF($B163=0,0,IF($B163=30,(N94+N140),IF($B163=60,(SUM(M94:N94)+SUM(M140:N140)),(SUM(L94:N94)+SUM(L140:N140)))))-SUM($C163:M163)</f>
        <v>0</v>
      </c>
    </row>
    <row r="164" spans="1:14" x14ac:dyDescent="0.3">
      <c r="A164" s="216" t="str">
        <f t="shared" si="31"/>
        <v>Eventi speciali (degustazioni, musica live)</v>
      </c>
      <c r="B164" s="169">
        <v>30</v>
      </c>
      <c r="C164" s="96">
        <f t="shared" si="32"/>
        <v>0</v>
      </c>
      <c r="D164" s="76">
        <f t="shared" si="33"/>
        <v>0</v>
      </c>
      <c r="E164" s="70">
        <f>+IF($B164=0,0,IF($B164=30,(E95+E141),IF($B164=60,(SUM(D95:E95)+SUM(D141:E141)),(SUM(C95:E95)+SUM(C141:E141)))))-SUM($C164:D164)</f>
        <v>0</v>
      </c>
      <c r="F164" s="76">
        <f>+IF($B164=0,0,IF($B164=30,(F95+F141),IF($B164=60,(SUM(E95:F95)+SUM(E141:F141)),(SUM(D95:F95)+SUM(D141:F141)))))-SUM($C164:E164)</f>
        <v>0</v>
      </c>
      <c r="G164" s="70">
        <f>+IF($B164=0,0,IF($B164=30,(G95+G141),IF($B164=60,(SUM(F95:G95)+SUM(F141:G141)),(SUM(E95:G95)+SUM(E141:G141)))))-SUM($C164:F164)</f>
        <v>0</v>
      </c>
      <c r="H164" s="76">
        <f>+IF($B164=0,0,IF($B164=30,(H95+H141),IF($B164=60,(SUM(G95:H95)+SUM(G141:H141)),(SUM(F95:H95)+SUM(F141:H141)))))-SUM($C164:G164)</f>
        <v>23058</v>
      </c>
      <c r="I164" s="70">
        <f>+IF($B164=0,0,IF($B164=30,(I95+I141),IF($B164=60,(SUM(H95:I95)+SUM(H141:I141)),(SUM(G95:I95)+SUM(G141:I141)))))-SUM($C164:H164)</f>
        <v>3294</v>
      </c>
      <c r="J164" s="76">
        <f>+IF($B164=0,0,IF($B164=30,(J95+J141),IF($B164=60,(SUM(I95:J95)+SUM(I141:J141)),(SUM(H95:J95)+SUM(H141:J141)))))-SUM($C164:I164)</f>
        <v>1647</v>
      </c>
      <c r="K164" s="70">
        <f>+IF($B164=0,0,IF($B164=30,(K95+K141),IF($B164=60,(SUM(J95:K95)+SUM(J141:K141)),(SUM(I95:K95)+SUM(I141:K141)))))-SUM($C164:J164)</f>
        <v>-27999</v>
      </c>
      <c r="L164" s="76">
        <f>+IF($B164=0,0,IF($B164=30,(L95+L141),IF($B164=60,(SUM(K95:L95)+SUM(K141:L141)),(SUM(J95:L95)+SUM(J141:L141)))))-SUM($C164:K164)</f>
        <v>0</v>
      </c>
      <c r="M164" s="70">
        <f>+IF($B164=0,0,IF($B164=30,(M95+M141),IF($B164=60,(SUM(L95:M95)+SUM(L141:M141)),(SUM(K95:M95)+SUM(K141:M141)))))-SUM($C164:L164)</f>
        <v>0</v>
      </c>
      <c r="N164" s="76">
        <f>+IF($B164=0,0,IF($B164=30,(N95+N141),IF($B164=60,(SUM(M95:N95)+SUM(M141:N141)),(SUM(L95:N95)+SUM(L141:N141)))))-SUM($C164:M164)</f>
        <v>26352</v>
      </c>
    </row>
    <row r="165" spans="1:14" x14ac:dyDescent="0.3">
      <c r="A165" s="216">
        <f t="shared" si="31"/>
        <v>0</v>
      </c>
      <c r="B165" s="169"/>
      <c r="C165" s="96">
        <f t="shared" si="32"/>
        <v>0</v>
      </c>
      <c r="D165" s="76">
        <f t="shared" si="33"/>
        <v>0</v>
      </c>
      <c r="E165" s="70">
        <f>+IF($B165=0,0,IF($B165=30,(E96+E142),IF($B165=60,(SUM(D96:E96)+SUM(D142:E142)),(SUM(C96:E96)+SUM(C142:E142)))))-SUM($C165:D165)</f>
        <v>0</v>
      </c>
      <c r="F165" s="76">
        <f>+IF($B165=0,0,IF($B165=30,(F96+F142),IF($B165=60,(SUM(E96:F96)+SUM(E142:F142)),(SUM(D96:F96)+SUM(D142:F142)))))-SUM($C165:E165)</f>
        <v>0</v>
      </c>
      <c r="G165" s="70">
        <f>+IF($B165=0,0,IF($B165=30,(G96+G142),IF($B165=60,(SUM(F96:G96)+SUM(F142:G142)),(SUM(E96:G96)+SUM(E142:G142)))))-SUM($C165:F165)</f>
        <v>0</v>
      </c>
      <c r="H165" s="76">
        <f>+IF($B165=0,0,IF($B165=30,(H96+H142),IF($B165=60,(SUM(G96:H96)+SUM(G142:H142)),(SUM(F96:H96)+SUM(F142:H142)))))-SUM($C165:G165)</f>
        <v>0</v>
      </c>
      <c r="I165" s="70">
        <f>+IF($B165=0,0,IF($B165=30,(I96+I142),IF($B165=60,(SUM(H96:I96)+SUM(H142:I142)),(SUM(G96:I96)+SUM(G142:I142)))))-SUM($C165:H165)</f>
        <v>0</v>
      </c>
      <c r="J165" s="76">
        <f>+IF($B165=0,0,IF($B165=30,(J96+J142),IF($B165=60,(SUM(I96:J96)+SUM(I142:J142)),(SUM(H96:J96)+SUM(H142:J142)))))-SUM($C165:I165)</f>
        <v>0</v>
      </c>
      <c r="K165" s="70">
        <f>+IF($B165=0,0,IF($B165=30,(K96+K142),IF($B165=60,(SUM(J96:K96)+SUM(J142:K142)),(SUM(I96:K96)+SUM(I142:K142)))))-SUM($C165:J165)</f>
        <v>0</v>
      </c>
      <c r="L165" s="76">
        <f>+IF($B165=0,0,IF($B165=30,(L96+L142),IF($B165=60,(SUM(K96:L96)+SUM(K142:L142)),(SUM(J96:L96)+SUM(J142:L142)))))-SUM($C165:K165)</f>
        <v>0</v>
      </c>
      <c r="M165" s="70">
        <f>+IF($B165=0,0,IF($B165=30,(M96+M142),IF($B165=60,(SUM(L96:M96)+SUM(L142:M142)),(SUM(K96:M96)+SUM(K142:M142)))))-SUM($C165:L165)</f>
        <v>0</v>
      </c>
      <c r="N165" s="76">
        <f>+IF($B165=0,0,IF($B165=30,(N96+N142),IF($B165=60,(SUM(M96:N96)+SUM(M142:N142)),(SUM(L96:N96)+SUM(L142:N142)))))-SUM($C165:M165)</f>
        <v>0</v>
      </c>
    </row>
    <row r="166" spans="1:14" x14ac:dyDescent="0.3">
      <c r="A166" s="216">
        <f t="shared" si="31"/>
        <v>0</v>
      </c>
      <c r="B166" s="169"/>
      <c r="C166" s="96">
        <f t="shared" si="32"/>
        <v>0</v>
      </c>
      <c r="D166" s="76">
        <f t="shared" si="33"/>
        <v>0</v>
      </c>
      <c r="E166" s="70">
        <f>+IF($B166=0,0,IF($B166=30,(E97+E143),IF($B166=60,(SUM(D97:E97)+SUM(D143:E143)),(SUM(C97:E97)+SUM(C143:E143)))))-SUM($C166:D166)</f>
        <v>0</v>
      </c>
      <c r="F166" s="76">
        <f>+IF($B166=0,0,IF($B166=30,(F97+F143),IF($B166=60,(SUM(E97:F97)+SUM(E143:F143)),(SUM(D97:F97)+SUM(D143:F143)))))-SUM($C166:E166)</f>
        <v>0</v>
      </c>
      <c r="G166" s="70">
        <f>+IF($B166=0,0,IF($B166=30,(G97+G143),IF($B166=60,(SUM(F97:G97)+SUM(F143:G143)),(SUM(E97:G97)+SUM(E143:G143)))))-SUM($C166:F166)</f>
        <v>0</v>
      </c>
      <c r="H166" s="76">
        <f>+IF($B166=0,0,IF($B166=30,(H97+H143),IF($B166=60,(SUM(G97:H97)+SUM(G143:H143)),(SUM(F97:H97)+SUM(F143:H143)))))-SUM($C166:G166)</f>
        <v>0</v>
      </c>
      <c r="I166" s="70">
        <f>+IF($B166=0,0,IF($B166=30,(I97+I143),IF($B166=60,(SUM(H97:I97)+SUM(H143:I143)),(SUM(G97:I97)+SUM(G143:I143)))))-SUM($C166:H166)</f>
        <v>0</v>
      </c>
      <c r="J166" s="76">
        <f>+IF($B166=0,0,IF($B166=30,(J97+J143),IF($B166=60,(SUM(I97:J97)+SUM(I143:J143)),(SUM(H97:J97)+SUM(H143:J143)))))-SUM($C166:I166)</f>
        <v>0</v>
      </c>
      <c r="K166" s="70">
        <f>+IF($B166=0,0,IF($B166=30,(K97+K143),IF($B166=60,(SUM(J97:K97)+SUM(J143:K143)),(SUM(I97:K97)+SUM(I143:K143)))))-SUM($C166:J166)</f>
        <v>0</v>
      </c>
      <c r="L166" s="76">
        <f>+IF($B166=0,0,IF($B166=30,(L97+L143),IF($B166=60,(SUM(K97:L97)+SUM(K143:L143)),(SUM(J97:L97)+SUM(J143:L143)))))-SUM($C166:K166)</f>
        <v>0</v>
      </c>
      <c r="M166" s="70">
        <f>+IF($B166=0,0,IF($B166=30,(M97+M143),IF($B166=60,(SUM(L97:M97)+SUM(L143:M143)),(SUM(K97:M97)+SUM(K143:M143)))))-SUM($C166:L166)</f>
        <v>0</v>
      </c>
      <c r="N166" s="76">
        <f>+IF($B166=0,0,IF($B166=30,(N97+N143),IF($B166=60,(SUM(M97:N97)+SUM(M143:N143)),(SUM(L97:N97)+SUM(L143:N143)))))-SUM($C166:M166)</f>
        <v>0</v>
      </c>
    </row>
    <row r="167" spans="1:14" x14ac:dyDescent="0.3">
      <c r="A167" s="216">
        <f t="shared" si="31"/>
        <v>0</v>
      </c>
      <c r="B167" s="169"/>
      <c r="C167" s="96">
        <f t="shared" si="32"/>
        <v>0</v>
      </c>
      <c r="D167" s="76">
        <f t="shared" si="33"/>
        <v>0</v>
      </c>
      <c r="E167" s="70">
        <f>+IF($B167=0,0,IF($B167=30,(E98+E144),IF($B167=60,(SUM(D98:E98)+SUM(D144:E144)),(SUM(C98:E98)+SUM(C144:E144)))))-SUM($C167:D167)</f>
        <v>0</v>
      </c>
      <c r="F167" s="76">
        <f>+IF($B167=0,0,IF($B167=30,(F98+F144),IF($B167=60,(SUM(E98:F98)+SUM(E144:F144)),(SUM(D98:F98)+SUM(D144:F144)))))-SUM($C167:E167)</f>
        <v>0</v>
      </c>
      <c r="G167" s="70">
        <f>+IF($B167=0,0,IF($B167=30,(G98+G144),IF($B167=60,(SUM(F98:G98)+SUM(F144:G144)),(SUM(E98:G98)+SUM(E144:G144)))))-SUM($C167:F167)</f>
        <v>0</v>
      </c>
      <c r="H167" s="76">
        <f>+IF($B167=0,0,IF($B167=30,(H98+H144),IF($B167=60,(SUM(G98:H98)+SUM(G144:H144)),(SUM(F98:H98)+SUM(F144:H144)))))-SUM($C167:G167)</f>
        <v>0</v>
      </c>
      <c r="I167" s="70">
        <f>+IF($B167=0,0,IF($B167=30,(I98+I144),IF($B167=60,(SUM(H98:I98)+SUM(H144:I144)),(SUM(G98:I98)+SUM(G144:I144)))))-SUM($C167:H167)</f>
        <v>0</v>
      </c>
      <c r="J167" s="76">
        <f>+IF($B167=0,0,IF($B167=30,(J98+J144),IF($B167=60,(SUM(I98:J98)+SUM(I144:J144)),(SUM(H98:J98)+SUM(H144:J144)))))-SUM($C167:I167)</f>
        <v>0</v>
      </c>
      <c r="K167" s="70">
        <f>+IF($B167=0,0,IF($B167=30,(K98+K144),IF($B167=60,(SUM(J98:K98)+SUM(J144:K144)),(SUM(I98:K98)+SUM(I144:K144)))))-SUM($C167:J167)</f>
        <v>0</v>
      </c>
      <c r="L167" s="76">
        <f>+IF($B167=0,0,IF($B167=30,(L98+L144),IF($B167=60,(SUM(K98:L98)+SUM(K144:L144)),(SUM(J98:L98)+SUM(J144:L144)))))-SUM($C167:K167)</f>
        <v>0</v>
      </c>
      <c r="M167" s="70">
        <f>+IF($B167=0,0,IF($B167=30,(M98+M144),IF($B167=60,(SUM(L98:M98)+SUM(L144:M144)),(SUM(K98:M98)+SUM(K144:M144)))))-SUM($C167:L167)</f>
        <v>0</v>
      </c>
      <c r="N167" s="76">
        <f>+IF($B167=0,0,IF($B167=30,(N98+N144),IF($B167=60,(SUM(M98:N98)+SUM(M144:N144)),(SUM(L98:N98)+SUM(L144:N144)))))-SUM($C167:M167)</f>
        <v>0</v>
      </c>
    </row>
    <row r="168" spans="1:14" x14ac:dyDescent="0.3">
      <c r="A168" s="216">
        <f t="shared" si="31"/>
        <v>0</v>
      </c>
      <c r="B168" s="169"/>
      <c r="C168" s="96">
        <f t="shared" si="32"/>
        <v>0</v>
      </c>
      <c r="D168" s="76">
        <f t="shared" si="33"/>
        <v>0</v>
      </c>
      <c r="E168" s="70">
        <f>+IF($B168=0,0,IF($B168=30,(E99+E145),IF($B168=60,(SUM(D99:E99)+SUM(D145:E145)),(SUM(C99:E99)+SUM(C145:E145)))))-SUM($C168:D168)</f>
        <v>0</v>
      </c>
      <c r="F168" s="76">
        <f>+IF($B168=0,0,IF($B168=30,(F99+F145),IF($B168=60,(SUM(E99:F99)+SUM(E145:F145)),(SUM(D99:F99)+SUM(D145:F145)))))-SUM($C168:E168)</f>
        <v>0</v>
      </c>
      <c r="G168" s="70">
        <f>+IF($B168=0,0,IF($B168=30,(G99+G145),IF($B168=60,(SUM(F99:G99)+SUM(F145:G145)),(SUM(E99:G99)+SUM(E145:G145)))))-SUM($C168:F168)</f>
        <v>0</v>
      </c>
      <c r="H168" s="76">
        <f>+IF($B168=0,0,IF($B168=30,(H99+H145),IF($B168=60,(SUM(G99:H99)+SUM(G145:H145)),(SUM(F99:H99)+SUM(F145:H145)))))-SUM($C168:G168)</f>
        <v>0</v>
      </c>
      <c r="I168" s="70">
        <f>+IF($B168=0,0,IF($B168=30,(I99+I145),IF($B168=60,(SUM(H99:I99)+SUM(H145:I145)),(SUM(G99:I99)+SUM(G145:I145)))))-SUM($C168:H168)</f>
        <v>0</v>
      </c>
      <c r="J168" s="76">
        <f>+IF($B168=0,0,IF($B168=30,(J99+J145),IF($B168=60,(SUM(I99:J99)+SUM(I145:J145)),(SUM(H99:J99)+SUM(H145:J145)))))-SUM($C168:I168)</f>
        <v>0</v>
      </c>
      <c r="K168" s="70">
        <f>+IF($B168=0,0,IF($B168=30,(K99+K145),IF($B168=60,(SUM(J99:K99)+SUM(J145:K145)),(SUM(I99:K99)+SUM(I145:K145)))))-SUM($C168:J168)</f>
        <v>0</v>
      </c>
      <c r="L168" s="76">
        <f>+IF($B168=0,0,IF($B168=30,(L99+L145),IF($B168=60,(SUM(K99:L99)+SUM(K145:L145)),(SUM(J99:L99)+SUM(J145:L145)))))-SUM($C168:K168)</f>
        <v>0</v>
      </c>
      <c r="M168" s="70">
        <f>+IF($B168=0,0,IF($B168=30,(M99+M145),IF($B168=60,(SUM(L99:M99)+SUM(L145:M145)),(SUM(K99:M99)+SUM(K145:M145)))))-SUM($C168:L168)</f>
        <v>0</v>
      </c>
      <c r="N168" s="76">
        <f>+IF($B168=0,0,IF($B168=30,(N99+N145),IF($B168=60,(SUM(M99:N99)+SUM(M145:N145)),(SUM(L99:N99)+SUM(L145:N145)))))-SUM($C168:M168)</f>
        <v>0</v>
      </c>
    </row>
    <row r="169" spans="1:14" x14ac:dyDescent="0.3">
      <c r="A169" s="216">
        <f t="shared" si="31"/>
        <v>0</v>
      </c>
      <c r="B169" s="169"/>
      <c r="C169" s="96">
        <f t="shared" si="32"/>
        <v>0</v>
      </c>
      <c r="D169" s="76">
        <f t="shared" si="33"/>
        <v>0</v>
      </c>
      <c r="E169" s="70">
        <f>+IF($B169=0,0,IF($B169=30,(E100+E146),IF($B169=60,(SUM(D100:E100)+SUM(D146:E146)),(SUM(C100:E100)+SUM(C146:E146)))))-SUM($C169:D169)</f>
        <v>0</v>
      </c>
      <c r="F169" s="76">
        <f>+IF($B169=0,0,IF($B169=30,(F100+F146),IF($B169=60,(SUM(E100:F100)+SUM(E146:F146)),(SUM(D100:F100)+SUM(D146:F146)))))-SUM($C169:E169)</f>
        <v>0</v>
      </c>
      <c r="G169" s="70">
        <f>+IF($B169=0,0,IF($B169=30,(G100+G146),IF($B169=60,(SUM(F100:G100)+SUM(F146:G146)),(SUM(E100:G100)+SUM(E146:G146)))))-SUM($C169:F169)</f>
        <v>0</v>
      </c>
      <c r="H169" s="76">
        <f>+IF($B169=0,0,IF($B169=30,(H100+H146),IF($B169=60,(SUM(G100:H100)+SUM(G146:H146)),(SUM(F100:H100)+SUM(F146:H146)))))-SUM($C169:G169)</f>
        <v>0</v>
      </c>
      <c r="I169" s="70">
        <f>+IF($B169=0,0,IF($B169=30,(I100+I146),IF($B169=60,(SUM(H100:I100)+SUM(H146:I146)),(SUM(G100:I100)+SUM(G146:I146)))))-SUM($C169:H169)</f>
        <v>0</v>
      </c>
      <c r="J169" s="76">
        <f>+IF($B169=0,0,IF($B169=30,(J100+J146),IF($B169=60,(SUM(I100:J100)+SUM(I146:J146)),(SUM(H100:J100)+SUM(H146:J146)))))-SUM($C169:I169)</f>
        <v>0</v>
      </c>
      <c r="K169" s="70">
        <f>+IF($B169=0,0,IF($B169=30,(K100+K146),IF($B169=60,(SUM(J100:K100)+SUM(J146:K146)),(SUM(I100:K100)+SUM(I146:K146)))))-SUM($C169:J169)</f>
        <v>0</v>
      </c>
      <c r="L169" s="76">
        <f>+IF($B169=0,0,IF($B169=30,(L100+L146),IF($B169=60,(SUM(K100:L100)+SUM(K146:L146)),(SUM(J100:L100)+SUM(J146:L146)))))-SUM($C169:K169)</f>
        <v>0</v>
      </c>
      <c r="M169" s="70">
        <f>+IF($B169=0,0,IF($B169=30,(M100+M146),IF($B169=60,(SUM(L100:M100)+SUM(L146:M146)),(SUM(K100:M100)+SUM(K146:M146)))))-SUM($C169:L169)</f>
        <v>0</v>
      </c>
      <c r="N169" s="76">
        <f>+IF($B169=0,0,IF($B169=30,(N100+N146),IF($B169=60,(SUM(M100:N100)+SUM(M146:N146)),(SUM(L100:N100)+SUM(L146:N146)))))-SUM($C169:M169)</f>
        <v>0</v>
      </c>
    </row>
    <row r="170" spans="1:14" x14ac:dyDescent="0.3">
      <c r="A170" s="216">
        <f t="shared" si="31"/>
        <v>0</v>
      </c>
      <c r="B170" s="169"/>
      <c r="C170" s="96">
        <f t="shared" si="32"/>
        <v>0</v>
      </c>
      <c r="D170" s="76">
        <f t="shared" si="33"/>
        <v>0</v>
      </c>
      <c r="E170" s="70">
        <f>+IF($B170=0,0,IF($B170=30,(E101+E147),IF($B170=60,(SUM(D101:E101)+SUM(D147:E147)),(SUM(C101:E101)+SUM(C147:E147)))))-SUM($C170:D170)</f>
        <v>0</v>
      </c>
      <c r="F170" s="76">
        <f>+IF($B170=0,0,IF($B170=30,(F101+F147),IF($B170=60,(SUM(E101:F101)+SUM(E147:F147)),(SUM(D101:F101)+SUM(D147:F147)))))-SUM($C170:E170)</f>
        <v>0</v>
      </c>
      <c r="G170" s="70">
        <f>+IF($B170=0,0,IF($B170=30,(G101+G147),IF($B170=60,(SUM(F101:G101)+SUM(F147:G147)),(SUM(E101:G101)+SUM(E147:G147)))))-SUM($C170:F170)</f>
        <v>0</v>
      </c>
      <c r="H170" s="76">
        <f>+IF($B170=0,0,IF($B170=30,(H101+H147),IF($B170=60,(SUM(G101:H101)+SUM(G147:H147)),(SUM(F101:H101)+SUM(F147:H147)))))-SUM($C170:G170)</f>
        <v>0</v>
      </c>
      <c r="I170" s="70">
        <f>+IF($B170=0,0,IF($B170=30,(I101+I147),IF($B170=60,(SUM(H101:I101)+SUM(H147:I147)),(SUM(G101:I101)+SUM(G147:I147)))))-SUM($C170:H170)</f>
        <v>0</v>
      </c>
      <c r="J170" s="76">
        <f>+IF($B170=0,0,IF($B170=30,(J101+J147),IF($B170=60,(SUM(I101:J101)+SUM(I147:J147)),(SUM(H101:J101)+SUM(H147:J147)))))-SUM($C170:I170)</f>
        <v>0</v>
      </c>
      <c r="K170" s="70">
        <f>+IF($B170=0,0,IF($B170=30,(K101+K147),IF($B170=60,(SUM(J101:K101)+SUM(J147:K147)),(SUM(I101:K101)+SUM(I147:K147)))))-SUM($C170:J170)</f>
        <v>0</v>
      </c>
      <c r="L170" s="76">
        <f>+IF($B170=0,0,IF($B170=30,(L101+L147),IF($B170=60,(SUM(K101:L101)+SUM(K147:L147)),(SUM(J101:L101)+SUM(J147:L147)))))-SUM($C170:K170)</f>
        <v>0</v>
      </c>
      <c r="M170" s="70">
        <f>+IF($B170=0,0,IF($B170=30,(M101+M147),IF($B170=60,(SUM(L101:M101)+SUM(L147:M147)),(SUM(K101:M101)+SUM(K147:M147)))))-SUM($C170:L170)</f>
        <v>0</v>
      </c>
      <c r="N170" s="76">
        <f>+IF($B170=0,0,IF($B170=30,(N101+N147),IF($B170=60,(SUM(M101:N101)+SUM(M147:N147)),(SUM(L101:N101)+SUM(L147:N147)))))-SUM($C170:M170)</f>
        <v>0</v>
      </c>
    </row>
    <row r="171" spans="1:14" x14ac:dyDescent="0.3">
      <c r="A171" s="216">
        <f t="shared" si="31"/>
        <v>0</v>
      </c>
      <c r="B171" s="169"/>
      <c r="C171" s="96">
        <f t="shared" si="32"/>
        <v>0</v>
      </c>
      <c r="D171" s="76">
        <f t="shared" si="33"/>
        <v>0</v>
      </c>
      <c r="E171" s="70">
        <f>+IF($B171=0,0,IF($B171=30,(E102+E148),IF($B171=60,(SUM(D102:E102)+SUM(D148:E148)),(SUM(C102:E102)+SUM(C148:E148)))))-SUM($C171:D171)</f>
        <v>0</v>
      </c>
      <c r="F171" s="76">
        <f>+IF($B171=0,0,IF($B171=30,(F102+F148),IF($B171=60,(SUM(E102:F102)+SUM(E148:F148)),(SUM(D102:F102)+SUM(D148:F148)))))-SUM($C171:E171)</f>
        <v>0</v>
      </c>
      <c r="G171" s="70">
        <f>+IF($B171=0,0,IF($B171=30,(G102+G148),IF($B171=60,(SUM(F102:G102)+SUM(F148:G148)),(SUM(E102:G102)+SUM(E148:G148)))))-SUM($C171:F171)</f>
        <v>0</v>
      </c>
      <c r="H171" s="76">
        <f>+IF($B171=0,0,IF($B171=30,(H102+H148),IF($B171=60,(SUM(G102:H102)+SUM(G148:H148)),(SUM(F102:H102)+SUM(F148:H148)))))-SUM($C171:G171)</f>
        <v>0</v>
      </c>
      <c r="I171" s="70">
        <f>+IF($B171=0,0,IF($B171=30,(I102+I148),IF($B171=60,(SUM(H102:I102)+SUM(H148:I148)),(SUM(G102:I102)+SUM(G148:I148)))))-SUM($C171:H171)</f>
        <v>0</v>
      </c>
      <c r="J171" s="76">
        <f>+IF($B171=0,0,IF($B171=30,(J102+J148),IF($B171=60,(SUM(I102:J102)+SUM(I148:J148)),(SUM(H102:J102)+SUM(H148:J148)))))-SUM($C171:I171)</f>
        <v>0</v>
      </c>
      <c r="K171" s="70">
        <f>+IF($B171=0,0,IF($B171=30,(K102+K148),IF($B171=60,(SUM(J102:K102)+SUM(J148:K148)),(SUM(I102:K102)+SUM(I148:K148)))))-SUM($C171:J171)</f>
        <v>0</v>
      </c>
      <c r="L171" s="76">
        <f>+IF($B171=0,0,IF($B171=30,(L102+L148),IF($B171=60,(SUM(K102:L102)+SUM(K148:L148)),(SUM(J102:L102)+SUM(J148:L148)))))-SUM($C171:K171)</f>
        <v>0</v>
      </c>
      <c r="M171" s="70">
        <f>+IF($B171=0,0,IF($B171=30,(M102+M148),IF($B171=60,(SUM(L102:M102)+SUM(L148:M148)),(SUM(K102:M102)+SUM(K148:M148)))))-SUM($C171:L171)</f>
        <v>0</v>
      </c>
      <c r="N171" s="76">
        <f>+IF($B171=0,0,IF($B171=30,(N102+N148),IF($B171=60,(SUM(M102:N102)+SUM(M148:N148)),(SUM(L102:N102)+SUM(L148:N148)))))-SUM($C171:M171)</f>
        <v>0</v>
      </c>
    </row>
    <row r="172" spans="1:14" x14ac:dyDescent="0.3">
      <c r="A172" s="216">
        <f t="shared" si="31"/>
        <v>0</v>
      </c>
      <c r="B172" s="169"/>
      <c r="C172" s="96">
        <f t="shared" si="32"/>
        <v>0</v>
      </c>
      <c r="D172" s="76">
        <f t="shared" si="33"/>
        <v>0</v>
      </c>
      <c r="E172" s="70">
        <f>+IF($B172=0,0,IF($B172=30,(E103+E149),IF($B172=60,(SUM(D103:E103)+SUM(D149:E149)),(SUM(C103:E103)+SUM(C149:E149)))))-SUM($C172:D172)</f>
        <v>0</v>
      </c>
      <c r="F172" s="76">
        <f>+IF($B172=0,0,IF($B172=30,(F103+F149),IF($B172=60,(SUM(E103:F103)+SUM(E149:F149)),(SUM(D103:F103)+SUM(D149:F149)))))-SUM($C172:E172)</f>
        <v>0</v>
      </c>
      <c r="G172" s="70">
        <f>+IF($B172=0,0,IF($B172=30,(G103+G149),IF($B172=60,(SUM(F103:G103)+SUM(F149:G149)),(SUM(E103:G103)+SUM(E149:G149)))))-SUM($C172:F172)</f>
        <v>0</v>
      </c>
      <c r="H172" s="76">
        <f>+IF($B172=0,0,IF($B172=30,(H103+H149),IF($B172=60,(SUM(G103:H103)+SUM(G149:H149)),(SUM(F103:H103)+SUM(F149:H149)))))-SUM($C172:G172)</f>
        <v>0</v>
      </c>
      <c r="I172" s="70">
        <f>+IF($B172=0,0,IF($B172=30,(I103+I149),IF($B172=60,(SUM(H103:I103)+SUM(H149:I149)),(SUM(G103:I103)+SUM(G149:I149)))))-SUM($C172:H172)</f>
        <v>0</v>
      </c>
      <c r="J172" s="76">
        <f>+IF($B172=0,0,IF($B172=30,(J103+J149),IF($B172=60,(SUM(I103:J103)+SUM(I149:J149)),(SUM(H103:J103)+SUM(H149:J149)))))-SUM($C172:I172)</f>
        <v>0</v>
      </c>
      <c r="K172" s="70">
        <f>+IF($B172=0,0,IF($B172=30,(K103+K149),IF($B172=60,(SUM(J103:K103)+SUM(J149:K149)),(SUM(I103:K103)+SUM(I149:K149)))))-SUM($C172:J172)</f>
        <v>0</v>
      </c>
      <c r="L172" s="76">
        <f>+IF($B172=0,0,IF($B172=30,(L103+L149),IF($B172=60,(SUM(K103:L103)+SUM(K149:L149)),(SUM(J103:L103)+SUM(J149:L149)))))-SUM($C172:K172)</f>
        <v>0</v>
      </c>
      <c r="M172" s="70">
        <f>+IF($B172=0,0,IF($B172=30,(M103+M149),IF($B172=60,(SUM(L103:M103)+SUM(L149:M149)),(SUM(K103:M103)+SUM(K149:M149)))))-SUM($C172:L172)</f>
        <v>0</v>
      </c>
      <c r="N172" s="76">
        <f>+IF($B172=0,0,IF($B172=30,(N103+N149),IF($B172=60,(SUM(M103:N103)+SUM(M149:N149)),(SUM(L103:N103)+SUM(L149:N149)))))-SUM($C172:M172)</f>
        <v>0</v>
      </c>
    </row>
    <row r="173" spans="1:14" x14ac:dyDescent="0.3">
      <c r="A173" s="216">
        <f t="shared" si="31"/>
        <v>0</v>
      </c>
      <c r="B173" s="169"/>
      <c r="C173" s="96">
        <f t="shared" si="32"/>
        <v>0</v>
      </c>
      <c r="D173" s="76">
        <f t="shared" si="33"/>
        <v>0</v>
      </c>
      <c r="E173" s="70">
        <f>+IF($B173=0,0,IF($B173=30,(E104+E150),IF($B173=60,(SUM(D104:E104)+SUM(D150:E150)),(SUM(C104:E104)+SUM(C150:E150)))))-SUM($C173:D173)</f>
        <v>0</v>
      </c>
      <c r="F173" s="76">
        <f>+IF($B173=0,0,IF($B173=30,(F104+F150),IF($B173=60,(SUM(E104:F104)+SUM(E150:F150)),(SUM(D104:F104)+SUM(D150:F150)))))-SUM($C173:E173)</f>
        <v>0</v>
      </c>
      <c r="G173" s="70">
        <f>+IF($B173=0,0,IF($B173=30,(G104+G150),IF($B173=60,(SUM(F104:G104)+SUM(F150:G150)),(SUM(E104:G104)+SUM(E150:G150)))))-SUM($C173:F173)</f>
        <v>0</v>
      </c>
      <c r="H173" s="76">
        <f>+IF($B173=0,0,IF($B173=30,(H104+H150),IF($B173=60,(SUM(G104:H104)+SUM(G150:H150)),(SUM(F104:H104)+SUM(F150:H150)))))-SUM($C173:G173)</f>
        <v>0</v>
      </c>
      <c r="I173" s="70">
        <f>+IF($B173=0,0,IF($B173=30,(I104+I150),IF($B173=60,(SUM(H104:I104)+SUM(H150:I150)),(SUM(G104:I104)+SUM(G150:I150)))))-SUM($C173:H173)</f>
        <v>0</v>
      </c>
      <c r="J173" s="76">
        <f>+IF($B173=0,0,IF($B173=30,(J104+J150),IF($B173=60,(SUM(I104:J104)+SUM(I150:J150)),(SUM(H104:J104)+SUM(H150:J150)))))-SUM($C173:I173)</f>
        <v>0</v>
      </c>
      <c r="K173" s="70">
        <f>+IF($B173=0,0,IF($B173=30,(K104+K150),IF($B173=60,(SUM(J104:K104)+SUM(J150:K150)),(SUM(I104:K104)+SUM(I150:K150)))))-SUM($C173:J173)</f>
        <v>0</v>
      </c>
      <c r="L173" s="76">
        <f>+IF($B173=0,0,IF($B173=30,(L104+L150),IF($B173=60,(SUM(K104:L104)+SUM(K150:L150)),(SUM(J104:L104)+SUM(J150:L150)))))-SUM($C173:K173)</f>
        <v>0</v>
      </c>
      <c r="M173" s="70">
        <f>+IF($B173=0,0,IF($B173=30,(M104+M150),IF($B173=60,(SUM(L104:M104)+SUM(L150:M150)),(SUM(K104:M104)+SUM(K150:M150)))))-SUM($C173:L173)</f>
        <v>0</v>
      </c>
      <c r="N173" s="76">
        <f>+IF($B173=0,0,IF($B173=30,(N104+N150),IF($B173=60,(SUM(M104:N104)+SUM(M150:N150)),(SUM(L104:N104)+SUM(L150:N150)))))-SUM($C173:M173)</f>
        <v>0</v>
      </c>
    </row>
    <row r="174" spans="1:14" x14ac:dyDescent="0.3">
      <c r="A174" s="216">
        <f t="shared" si="31"/>
        <v>0</v>
      </c>
      <c r="B174" s="169"/>
      <c r="C174" s="96">
        <f t="shared" si="32"/>
        <v>0</v>
      </c>
      <c r="D174" s="76">
        <f t="shared" si="33"/>
        <v>0</v>
      </c>
      <c r="E174" s="70">
        <f>+IF($B174=0,0,IF($B174=30,(E105+E151),IF($B174=60,(SUM(D105:E105)+SUM(D151:E151)),(SUM(C105:E105)+SUM(C151:E151)))))-SUM($C174:D174)</f>
        <v>0</v>
      </c>
      <c r="F174" s="76">
        <f>+IF($B174=0,0,IF($B174=30,(F105+F151),IF($B174=60,(SUM(E105:F105)+SUM(E151:F151)),(SUM(D105:F105)+SUM(D151:F151)))))-SUM($C174:E174)</f>
        <v>0</v>
      </c>
      <c r="G174" s="70">
        <f>+IF($B174=0,0,IF($B174=30,(G105+G151),IF($B174=60,(SUM(F105:G105)+SUM(F151:G151)),(SUM(E105:G105)+SUM(E151:G151)))))-SUM($C174:F174)</f>
        <v>0</v>
      </c>
      <c r="H174" s="76">
        <f>+IF($B174=0,0,IF($B174=30,(H105+H151),IF($B174=60,(SUM(G105:H105)+SUM(G151:H151)),(SUM(F105:H105)+SUM(F151:H151)))))-SUM($C174:G174)</f>
        <v>0</v>
      </c>
      <c r="I174" s="70">
        <f>+IF($B174=0,0,IF($B174=30,(I105+I151),IF($B174=60,(SUM(H105:I105)+SUM(H151:I151)),(SUM(G105:I105)+SUM(G151:I151)))))-SUM($C174:H174)</f>
        <v>0</v>
      </c>
      <c r="J174" s="76">
        <f>+IF($B174=0,0,IF($B174=30,(J105+J151),IF($B174=60,(SUM(I105:J105)+SUM(I151:J151)),(SUM(H105:J105)+SUM(H151:J151)))))-SUM($C174:I174)</f>
        <v>0</v>
      </c>
      <c r="K174" s="70">
        <f>+IF($B174=0,0,IF($B174=30,(K105+K151),IF($B174=60,(SUM(J105:K105)+SUM(J151:K151)),(SUM(I105:K105)+SUM(I151:K151)))))-SUM($C174:J174)</f>
        <v>0</v>
      </c>
      <c r="L174" s="76">
        <f>+IF($B174=0,0,IF($B174=30,(L105+L151),IF($B174=60,(SUM(K105:L105)+SUM(K151:L151)),(SUM(J105:L105)+SUM(J151:L151)))))-SUM($C174:K174)</f>
        <v>0</v>
      </c>
      <c r="M174" s="70">
        <f>+IF($B174=0,0,IF($B174=30,(M105+M151),IF($B174=60,(SUM(L105:M105)+SUM(L151:M151)),(SUM(K105:M105)+SUM(K151:M151)))))-SUM($C174:L174)</f>
        <v>0</v>
      </c>
      <c r="N174" s="76">
        <f>+IF($B174=0,0,IF($B174=30,(N105+N151),IF($B174=60,(SUM(M105:N105)+SUM(M151:N151)),(SUM(L105:N105)+SUM(L151:N151)))))-SUM($C174:M174)</f>
        <v>0</v>
      </c>
    </row>
    <row r="175" spans="1:14" x14ac:dyDescent="0.3">
      <c r="A175" s="216">
        <f t="shared" si="31"/>
        <v>0</v>
      </c>
      <c r="B175" s="169"/>
      <c r="C175" s="96">
        <f t="shared" si="32"/>
        <v>0</v>
      </c>
      <c r="D175" s="76">
        <f t="shared" si="33"/>
        <v>0</v>
      </c>
      <c r="E175" s="70">
        <f>+IF($B175=0,0,IF($B175=30,(E106+E152),IF($B175=60,(SUM(D106:E106)+SUM(D152:E152)),(SUM(C106:E106)+SUM(C152:E152)))))-SUM($C175:D175)</f>
        <v>0</v>
      </c>
      <c r="F175" s="76">
        <f>+IF($B175=0,0,IF($B175=30,(F106+F152),IF($B175=60,(SUM(E106:F106)+SUM(E152:F152)),(SUM(D106:F106)+SUM(D152:F152)))))-SUM($C175:E175)</f>
        <v>0</v>
      </c>
      <c r="G175" s="70">
        <f>+IF($B175=0,0,IF($B175=30,(G106+G152),IF($B175=60,(SUM(F106:G106)+SUM(F152:G152)),(SUM(E106:G106)+SUM(E152:G152)))))-SUM($C175:F175)</f>
        <v>0</v>
      </c>
      <c r="H175" s="76">
        <f>+IF($B175=0,0,IF($B175=30,(H106+H152),IF($B175=60,(SUM(G106:H106)+SUM(G152:H152)),(SUM(F106:H106)+SUM(F152:H152)))))-SUM($C175:G175)</f>
        <v>0</v>
      </c>
      <c r="I175" s="70">
        <f>+IF($B175=0,0,IF($B175=30,(I106+I152),IF($B175=60,(SUM(H106:I106)+SUM(H152:I152)),(SUM(G106:I106)+SUM(G152:I152)))))-SUM($C175:H175)</f>
        <v>0</v>
      </c>
      <c r="J175" s="76">
        <f>+IF($B175=0,0,IF($B175=30,(J106+J152),IF($B175=60,(SUM(I106:J106)+SUM(I152:J152)),(SUM(H106:J106)+SUM(H152:J152)))))-SUM($C175:I175)</f>
        <v>0</v>
      </c>
      <c r="K175" s="70">
        <f>+IF($B175=0,0,IF($B175=30,(K106+K152),IF($B175=60,(SUM(J106:K106)+SUM(J152:K152)),(SUM(I106:K106)+SUM(I152:K152)))))-SUM($C175:J175)</f>
        <v>0</v>
      </c>
      <c r="L175" s="76">
        <f>+IF($B175=0,0,IF($B175=30,(L106+L152),IF($B175=60,(SUM(K106:L106)+SUM(K152:L152)),(SUM(J106:L106)+SUM(J152:L152)))))-SUM($C175:K175)</f>
        <v>0</v>
      </c>
      <c r="M175" s="70">
        <f>+IF($B175=0,0,IF($B175=30,(M106+M152),IF($B175=60,(SUM(L106:M106)+SUM(L152:M152)),(SUM(K106:M106)+SUM(K152:M152)))))-SUM($C175:L175)</f>
        <v>0</v>
      </c>
      <c r="N175" s="76">
        <f>+IF($B175=0,0,IF($B175=30,(N106+N152),IF($B175=60,(SUM(M106:N106)+SUM(M152:N152)),(SUM(L106:N106)+SUM(L152:N152)))))-SUM($C175:M175)</f>
        <v>0</v>
      </c>
    </row>
    <row r="176" spans="1:14" x14ac:dyDescent="0.3">
      <c r="A176" s="216">
        <f t="shared" si="31"/>
        <v>0</v>
      </c>
      <c r="B176" s="169"/>
      <c r="C176" s="96">
        <f t="shared" si="32"/>
        <v>0</v>
      </c>
      <c r="D176" s="76">
        <f t="shared" si="33"/>
        <v>0</v>
      </c>
      <c r="E176" s="70">
        <f>+IF($B176=0,0,IF($B176=30,(E107+E153),IF($B176=60,(SUM(D107:E107)+SUM(D153:E153)),(SUM(C107:E107)+SUM(C153:E153)))))-SUM($C176:D176)</f>
        <v>0</v>
      </c>
      <c r="F176" s="76">
        <f>+IF($B176=0,0,IF($B176=30,(F107+F153),IF($B176=60,(SUM(E107:F107)+SUM(E153:F153)),(SUM(D107:F107)+SUM(D153:F153)))))-SUM($C176:E176)</f>
        <v>0</v>
      </c>
      <c r="G176" s="70">
        <f>+IF($B176=0,0,IF($B176=30,(G107+G153),IF($B176=60,(SUM(F107:G107)+SUM(F153:G153)),(SUM(E107:G107)+SUM(E153:G153)))))-SUM($C176:F176)</f>
        <v>0</v>
      </c>
      <c r="H176" s="76">
        <f>+IF($B176=0,0,IF($B176=30,(H107+H153),IF($B176=60,(SUM(G107:H107)+SUM(G153:H153)),(SUM(F107:H107)+SUM(F153:H153)))))-SUM($C176:G176)</f>
        <v>0</v>
      </c>
      <c r="I176" s="70">
        <f>+IF($B176=0,0,IF($B176=30,(I107+I153),IF($B176=60,(SUM(H107:I107)+SUM(H153:I153)),(SUM(G107:I107)+SUM(G153:I153)))))-SUM($C176:H176)</f>
        <v>0</v>
      </c>
      <c r="J176" s="76">
        <f>+IF($B176=0,0,IF($B176=30,(J107+J153),IF($B176=60,(SUM(I107:J107)+SUM(I153:J153)),(SUM(H107:J107)+SUM(H153:J153)))))-SUM($C176:I176)</f>
        <v>0</v>
      </c>
      <c r="K176" s="70">
        <f>+IF($B176=0,0,IF($B176=30,(K107+K153),IF($B176=60,(SUM(J107:K107)+SUM(J153:K153)),(SUM(I107:K107)+SUM(I153:K153)))))-SUM($C176:J176)</f>
        <v>0</v>
      </c>
      <c r="L176" s="76">
        <f>+IF($B176=0,0,IF($B176=30,(L107+L153),IF($B176=60,(SUM(K107:L107)+SUM(K153:L153)),(SUM(J107:L107)+SUM(J153:L153)))))-SUM($C176:K176)</f>
        <v>0</v>
      </c>
      <c r="M176" s="70">
        <f>+IF($B176=0,0,IF($B176=30,(M107+M153),IF($B176=60,(SUM(L107:M107)+SUM(L153:M153)),(SUM(K107:M107)+SUM(K153:M153)))))-SUM($C176:L176)</f>
        <v>0</v>
      </c>
      <c r="N176" s="76">
        <f>+IF($B176=0,0,IF($B176=30,(N107+N153),IF($B176=60,(SUM(M107:N107)+SUM(M153:N153)),(SUM(L107:N107)+SUM(L153:N153)))))-SUM($C176:M176)</f>
        <v>0</v>
      </c>
    </row>
    <row r="177" spans="1:14" x14ac:dyDescent="0.3">
      <c r="A177" s="216">
        <f t="shared" si="31"/>
        <v>0</v>
      </c>
      <c r="B177" s="169"/>
      <c r="C177" s="96">
        <f t="shared" si="32"/>
        <v>0</v>
      </c>
      <c r="D177" s="76">
        <f t="shared" si="33"/>
        <v>0</v>
      </c>
      <c r="E177" s="70">
        <f>+IF($B177=0,0,IF($B177=30,(E108+E154),IF($B177=60,(SUM(D108:E108)+SUM(D154:E154)),(SUM(C108:E108)+SUM(C154:E154)))))-SUM($C177:D177)</f>
        <v>0</v>
      </c>
      <c r="F177" s="76">
        <f>+IF($B177=0,0,IF($B177=30,(F108+F154),IF($B177=60,(SUM(E108:F108)+SUM(E154:F154)),(SUM(D108:F108)+SUM(D154:F154)))))-SUM($C177:E177)</f>
        <v>0</v>
      </c>
      <c r="G177" s="70">
        <f>+IF($B177=0,0,IF($B177=30,(G108+G154),IF($B177=60,(SUM(F108:G108)+SUM(F154:G154)),(SUM(E108:G108)+SUM(E154:G154)))))-SUM($C177:F177)</f>
        <v>0</v>
      </c>
      <c r="H177" s="76">
        <f>+IF($B177=0,0,IF($B177=30,(H108+H154),IF($B177=60,(SUM(G108:H108)+SUM(G154:H154)),(SUM(F108:H108)+SUM(F154:H154)))))-SUM($C177:G177)</f>
        <v>0</v>
      </c>
      <c r="I177" s="70">
        <f>+IF($B177=0,0,IF($B177=30,(I108+I154),IF($B177=60,(SUM(H108:I108)+SUM(H154:I154)),(SUM(G108:I108)+SUM(G154:I154)))))-SUM($C177:H177)</f>
        <v>0</v>
      </c>
      <c r="J177" s="76">
        <f>+IF($B177=0,0,IF($B177=30,(J108+J154),IF($B177=60,(SUM(I108:J108)+SUM(I154:J154)),(SUM(H108:J108)+SUM(H154:J154)))))-SUM($C177:I177)</f>
        <v>0</v>
      </c>
      <c r="K177" s="70">
        <f>+IF($B177=0,0,IF($B177=30,(K108+K154),IF($B177=60,(SUM(J108:K108)+SUM(J154:K154)),(SUM(I108:K108)+SUM(I154:K154)))))-SUM($C177:J177)</f>
        <v>0</v>
      </c>
      <c r="L177" s="76">
        <f>+IF($B177=0,0,IF($B177=30,(L108+L154),IF($B177=60,(SUM(K108:L108)+SUM(K154:L154)),(SUM(J108:L108)+SUM(J154:L154)))))-SUM($C177:K177)</f>
        <v>0</v>
      </c>
      <c r="M177" s="70">
        <f>+IF($B177=0,0,IF($B177=30,(M108+M154),IF($B177=60,(SUM(L108:M108)+SUM(L154:M154)),(SUM(K108:M108)+SUM(K154:M154)))))-SUM($C177:L177)</f>
        <v>0</v>
      </c>
      <c r="N177" s="76">
        <f>+IF($B177=0,0,IF($B177=30,(N108+N154),IF($B177=60,(SUM(M108:N108)+SUM(M154:N154)),(SUM(L108:N108)+SUM(L154:N154)))))-SUM($C177:M177)</f>
        <v>0</v>
      </c>
    </row>
    <row r="178" spans="1:14" x14ac:dyDescent="0.3">
      <c r="A178" s="216">
        <f t="shared" si="31"/>
        <v>0</v>
      </c>
      <c r="B178" s="169"/>
      <c r="C178" s="96">
        <f t="shared" si="32"/>
        <v>0</v>
      </c>
      <c r="D178" s="76">
        <f t="shared" si="33"/>
        <v>0</v>
      </c>
      <c r="E178" s="70">
        <f>+IF($B178=0,0,IF($B178=30,(E109+E155),IF($B178=60,(SUM(D109:E109)+SUM(D155:E155)),(SUM(C109:E109)+SUM(C155:E155)))))-SUM($C178:D178)</f>
        <v>0</v>
      </c>
      <c r="F178" s="76">
        <f>+IF($B178=0,0,IF($B178=30,(F109+F155),IF($B178=60,(SUM(E109:F109)+SUM(E155:F155)),(SUM(D109:F109)+SUM(D155:F155)))))-SUM($C178:E178)</f>
        <v>0</v>
      </c>
      <c r="G178" s="70">
        <f>+IF($B178=0,0,IF($B178=30,(G109+G155),IF($B178=60,(SUM(F109:G109)+SUM(F155:G155)),(SUM(E109:G109)+SUM(E155:G155)))))-SUM($C178:F178)</f>
        <v>0</v>
      </c>
      <c r="H178" s="76">
        <f>+IF($B178=0,0,IF($B178=30,(H109+H155),IF($B178=60,(SUM(G109:H109)+SUM(G155:H155)),(SUM(F109:H109)+SUM(F155:H155)))))-SUM($C178:G178)</f>
        <v>0</v>
      </c>
      <c r="I178" s="70">
        <f>+IF($B178=0,0,IF($B178=30,(I109+I155),IF($B178=60,(SUM(H109:I109)+SUM(H155:I155)),(SUM(G109:I109)+SUM(G155:I155)))))-SUM($C178:H178)</f>
        <v>0</v>
      </c>
      <c r="J178" s="76">
        <f>+IF($B178=0,0,IF($B178=30,(J109+J155),IF($B178=60,(SUM(I109:J109)+SUM(I155:J155)),(SUM(H109:J109)+SUM(H155:J155)))))-SUM($C178:I178)</f>
        <v>0</v>
      </c>
      <c r="K178" s="70">
        <f>+IF($B178=0,0,IF($B178=30,(K109+K155),IF($B178=60,(SUM(J109:K109)+SUM(J155:K155)),(SUM(I109:K109)+SUM(I155:K155)))))-SUM($C178:J178)</f>
        <v>0</v>
      </c>
      <c r="L178" s="76">
        <f>+IF($B178=0,0,IF($B178=30,(L109+L155),IF($B178=60,(SUM(K109:L109)+SUM(K155:L155)),(SUM(J109:L109)+SUM(J155:L155)))))-SUM($C178:K178)</f>
        <v>0</v>
      </c>
      <c r="M178" s="70">
        <f>+IF($B178=0,0,IF($B178=30,(M109+M155),IF($B178=60,(SUM(L109:M109)+SUM(L155:M155)),(SUM(K109:M109)+SUM(K155:M155)))))-SUM($C178:L178)</f>
        <v>0</v>
      </c>
      <c r="N178" s="76">
        <f>+IF($B178=0,0,IF($B178=30,(N109+N155),IF($B178=60,(SUM(M109:N109)+SUM(M155:N155)),(SUM(L109:N109)+SUM(L155:N155)))))-SUM($C178:M178)</f>
        <v>0</v>
      </c>
    </row>
    <row r="179" spans="1:14" x14ac:dyDescent="0.3">
      <c r="A179" s="216">
        <f t="shared" si="31"/>
        <v>0</v>
      </c>
      <c r="B179" s="169"/>
      <c r="C179" s="96">
        <f t="shared" si="32"/>
        <v>0</v>
      </c>
      <c r="D179" s="76">
        <f t="shared" si="33"/>
        <v>0</v>
      </c>
      <c r="E179" s="70">
        <f>+IF($B179=0,0,IF($B179=30,(E110+E156),IF($B179=60,(SUM(D110:E110)+SUM(D156:E156)),(SUM(C110:E110)+SUM(C156:E156)))))-SUM($C179:D179)</f>
        <v>0</v>
      </c>
      <c r="F179" s="76">
        <f>+IF($B179=0,0,IF($B179=30,(F110+F156),IF($B179=60,(SUM(E110:F110)+SUM(E156:F156)),(SUM(D110:F110)+SUM(D156:F156)))))-SUM($C179:E179)</f>
        <v>0</v>
      </c>
      <c r="G179" s="70">
        <f>+IF($B179=0,0,IF($B179=30,(G110+G156),IF($B179=60,(SUM(F110:G110)+SUM(F156:G156)),(SUM(E110:G110)+SUM(E156:G156)))))-SUM($C179:F179)</f>
        <v>0</v>
      </c>
      <c r="H179" s="76">
        <f>+IF($B179=0,0,IF($B179=30,(H110+H156),IF($B179=60,(SUM(G110:H110)+SUM(G156:H156)),(SUM(F110:H110)+SUM(F156:H156)))))-SUM($C179:G179)</f>
        <v>0</v>
      </c>
      <c r="I179" s="70">
        <f>+IF($B179=0,0,IF($B179=30,(I110+I156),IF($B179=60,(SUM(H110:I110)+SUM(H156:I156)),(SUM(G110:I110)+SUM(G156:I156)))))-SUM($C179:H179)</f>
        <v>0</v>
      </c>
      <c r="J179" s="76">
        <f>+IF($B179=0,0,IF($B179=30,(J110+J156),IF($B179=60,(SUM(I110:J110)+SUM(I156:J156)),(SUM(H110:J110)+SUM(H156:J156)))))-SUM($C179:I179)</f>
        <v>0</v>
      </c>
      <c r="K179" s="70">
        <f>+IF($B179=0,0,IF($B179=30,(K110+K156),IF($B179=60,(SUM(J110:K110)+SUM(J156:K156)),(SUM(I110:K110)+SUM(I156:K156)))))-SUM($C179:J179)</f>
        <v>0</v>
      </c>
      <c r="L179" s="76">
        <f>+IF($B179=0,0,IF($B179=30,(L110+L156),IF($B179=60,(SUM(K110:L110)+SUM(K156:L156)),(SUM(J110:L110)+SUM(J156:L156)))))-SUM($C179:K179)</f>
        <v>0</v>
      </c>
      <c r="M179" s="70">
        <f>+IF($B179=0,0,IF($B179=30,(M110+M156),IF($B179=60,(SUM(L110:M110)+SUM(L156:M156)),(SUM(K110:M110)+SUM(K156:M156)))))-SUM($C179:L179)</f>
        <v>0</v>
      </c>
      <c r="N179" s="76">
        <f>+IF($B179=0,0,IF($B179=30,(N110+N156),IF($B179=60,(SUM(M110:N110)+SUM(M156:N156)),(SUM(L110:N110)+SUM(L156:N156)))))-SUM($C179:M179)</f>
        <v>0</v>
      </c>
    </row>
    <row r="180" spans="1:14" x14ac:dyDescent="0.3">
      <c r="A180" s="216">
        <f t="shared" si="31"/>
        <v>0</v>
      </c>
      <c r="B180" s="174"/>
      <c r="C180" s="96">
        <f t="shared" si="32"/>
        <v>0</v>
      </c>
      <c r="D180" s="76">
        <f t="shared" si="33"/>
        <v>0</v>
      </c>
      <c r="E180" s="70">
        <f>+IF($B180=0,0,IF($B180=30,(E111+E157),IF($B180=60,(SUM(D111:E111)+SUM(D157:E157)),(SUM(C111:E111)+SUM(C157:E157)))))-SUM($C180:D180)</f>
        <v>0</v>
      </c>
      <c r="F180" s="76">
        <f>+IF($B180=0,0,IF($B180=30,(F111+F157),IF($B180=60,(SUM(E111:F111)+SUM(E157:F157)),(SUM(D111:F111)+SUM(D157:F157)))))-SUM($C180:E180)</f>
        <v>0</v>
      </c>
      <c r="G180" s="70">
        <f>+IF($B180=0,0,IF($B180=30,(G111+G157),IF($B180=60,(SUM(F111:G111)+SUM(F157:G157)),(SUM(E111:G111)+SUM(E157:G157)))))-SUM($C180:F180)</f>
        <v>0</v>
      </c>
      <c r="H180" s="76">
        <f>+IF($B180=0,0,IF($B180=30,(H111+H157),IF($B180=60,(SUM(G111:H111)+SUM(G157:H157)),(SUM(F111:H111)+SUM(F157:H157)))))-SUM($C180:G180)</f>
        <v>0</v>
      </c>
      <c r="I180" s="70">
        <f>+IF($B180=0,0,IF($B180=30,(I111+I157),IF($B180=60,(SUM(H111:I111)+SUM(H157:I157)),(SUM(G111:I111)+SUM(G157:I157)))))-SUM($C180:H180)</f>
        <v>0</v>
      </c>
      <c r="J180" s="76">
        <f>+IF($B180=0,0,IF($B180=30,(J111+J157),IF($B180=60,(SUM(I111:J111)+SUM(I157:J157)),(SUM(H111:J111)+SUM(H157:J157)))))-SUM($C180:I180)</f>
        <v>0</v>
      </c>
      <c r="K180" s="70">
        <f>+IF($B180=0,0,IF($B180=30,(K111+K157),IF($B180=60,(SUM(J111:K111)+SUM(J157:K157)),(SUM(I111:K111)+SUM(I157:K157)))))-SUM($C180:J180)</f>
        <v>0</v>
      </c>
      <c r="L180" s="76">
        <f>+IF($B180=0,0,IF($B180=30,(L111+L157),IF($B180=60,(SUM(K111:L111)+SUM(K157:L157)),(SUM(J111:L111)+SUM(J157:L157)))))-SUM($C180:K180)</f>
        <v>0</v>
      </c>
      <c r="M180" s="70">
        <f>+IF($B180=0,0,IF($B180=30,(M111+M157),IF($B180=60,(SUM(L111:M111)+SUM(L157:M157)),(SUM(K111:M111)+SUM(K157:M157)))))-SUM($C180:L180)</f>
        <v>0</v>
      </c>
      <c r="N180" s="76">
        <f>+IF($B180=0,0,IF($B180=30,(N111+N157),IF($B180=60,(SUM(M111:N111)+SUM(M157:N157)),(SUM(L111:N111)+SUM(L157:N157)))))-SUM($C180:M180)</f>
        <v>0</v>
      </c>
    </row>
    <row r="181" spans="1:14" s="19" customFormat="1" ht="24.9" customHeight="1" x14ac:dyDescent="0.3">
      <c r="A181" s="98" t="s">
        <v>3</v>
      </c>
      <c r="B181" s="99"/>
      <c r="C181" s="78">
        <f>SUM(C161:C180)</f>
        <v>0</v>
      </c>
      <c r="D181" s="78">
        <f t="shared" ref="D181:N181" si="34">SUM(D161:D180)</f>
        <v>0</v>
      </c>
      <c r="E181" s="78">
        <f t="shared" si="34"/>
        <v>0</v>
      </c>
      <c r="F181" s="78">
        <f t="shared" si="34"/>
        <v>0</v>
      </c>
      <c r="G181" s="78">
        <f t="shared" si="34"/>
        <v>0</v>
      </c>
      <c r="H181" s="78">
        <f t="shared" si="34"/>
        <v>23058</v>
      </c>
      <c r="I181" s="78">
        <f t="shared" si="34"/>
        <v>3294</v>
      </c>
      <c r="J181" s="78">
        <f t="shared" si="34"/>
        <v>1647</v>
      </c>
      <c r="K181" s="78">
        <f t="shared" si="34"/>
        <v>-27999</v>
      </c>
      <c r="L181" s="78">
        <f t="shared" si="34"/>
        <v>0</v>
      </c>
      <c r="M181" s="78">
        <f t="shared" si="34"/>
        <v>0</v>
      </c>
      <c r="N181" s="79">
        <f t="shared" si="34"/>
        <v>26352</v>
      </c>
    </row>
    <row r="183" spans="1:14" s="80" customFormat="1" ht="24.9" customHeight="1" x14ac:dyDescent="0.3">
      <c r="A183" s="380" t="s">
        <v>6</v>
      </c>
      <c r="B183" s="381"/>
      <c r="C183" s="83">
        <f>+C3</f>
        <v>44927</v>
      </c>
      <c r="D183" s="81">
        <f>+D3</f>
        <v>44958</v>
      </c>
      <c r="E183" s="83">
        <f>+E3</f>
        <v>44986</v>
      </c>
      <c r="F183" s="81">
        <f>+F3</f>
        <v>45017</v>
      </c>
      <c r="G183" s="83">
        <f>+G3</f>
        <v>45047</v>
      </c>
      <c r="H183" s="81">
        <f t="shared" ref="H183:N183" si="35">+H3</f>
        <v>45078</v>
      </c>
      <c r="I183" s="83">
        <f t="shared" si="35"/>
        <v>45108</v>
      </c>
      <c r="J183" s="81">
        <f t="shared" si="35"/>
        <v>45139</v>
      </c>
      <c r="K183" s="83">
        <f t="shared" si="35"/>
        <v>45170</v>
      </c>
      <c r="L183" s="81">
        <f t="shared" si="35"/>
        <v>45200</v>
      </c>
      <c r="M183" s="83">
        <f t="shared" si="35"/>
        <v>45231</v>
      </c>
      <c r="N183" s="82">
        <f t="shared" si="35"/>
        <v>45261</v>
      </c>
    </row>
    <row r="184" spans="1:14" x14ac:dyDescent="0.3">
      <c r="A184" s="386" t="str">
        <f>+A161</f>
        <v>Vendita birra artigianale al dettaglio (in loco)</v>
      </c>
      <c r="B184" s="387"/>
      <c r="C184" s="90">
        <f>+C92+C138-C161</f>
        <v>8085</v>
      </c>
      <c r="D184" s="84">
        <f>+D92+D138-D161</f>
        <v>7383.75</v>
      </c>
      <c r="E184" s="90">
        <f>+E92+E138-E161</f>
        <v>8126.25</v>
      </c>
      <c r="F184" s="84">
        <f>+F92+F138-F161</f>
        <v>8126.25</v>
      </c>
      <c r="G184" s="90">
        <f>+G92+G138-G161</f>
        <v>8126.25</v>
      </c>
      <c r="H184" s="84">
        <f t="shared" ref="H184:N199" si="36">+H92+H138-H161</f>
        <v>16706.25</v>
      </c>
      <c r="I184" s="90">
        <f t="shared" si="36"/>
        <v>19437</v>
      </c>
      <c r="J184" s="84">
        <f t="shared" si="36"/>
        <v>26862</v>
      </c>
      <c r="K184" s="90">
        <f t="shared" si="36"/>
        <v>8126.25</v>
      </c>
      <c r="L184" s="84">
        <f t="shared" si="36"/>
        <v>8126.25</v>
      </c>
      <c r="M184" s="90">
        <f t="shared" si="36"/>
        <v>8126.25</v>
      </c>
      <c r="N184" s="85">
        <f t="shared" si="36"/>
        <v>10312.5</v>
      </c>
    </row>
    <row r="185" spans="1:14" x14ac:dyDescent="0.3">
      <c r="A185" s="382" t="str">
        <f t="shared" ref="A185:A202" si="37">+A162</f>
        <v>Vendita birra artigianale al dettaglio (asporto)</v>
      </c>
      <c r="B185" s="383"/>
      <c r="C185" s="91">
        <f t="shared" ref="C185:N200" si="38">+C93+C139-C162</f>
        <v>6635.2</v>
      </c>
      <c r="D185" s="86">
        <f t="shared" si="38"/>
        <v>7532.8</v>
      </c>
      <c r="E185" s="91">
        <f t="shared" si="38"/>
        <v>7532.8</v>
      </c>
      <c r="F185" s="86">
        <f t="shared" si="38"/>
        <v>6652.8</v>
      </c>
      <c r="G185" s="91">
        <f t="shared" si="38"/>
        <v>8492</v>
      </c>
      <c r="H185" s="86">
        <f t="shared" si="38"/>
        <v>10560</v>
      </c>
      <c r="I185" s="91">
        <f t="shared" si="38"/>
        <v>11052.8</v>
      </c>
      <c r="J185" s="86">
        <f t="shared" si="36"/>
        <v>18092.8</v>
      </c>
      <c r="K185" s="91">
        <f t="shared" si="36"/>
        <v>9020</v>
      </c>
      <c r="L185" s="86">
        <f t="shared" si="36"/>
        <v>8668</v>
      </c>
      <c r="M185" s="91">
        <f t="shared" si="36"/>
        <v>7532.8</v>
      </c>
      <c r="N185" s="87">
        <f t="shared" si="36"/>
        <v>8668</v>
      </c>
    </row>
    <row r="186" spans="1:14" x14ac:dyDescent="0.3">
      <c r="A186" s="382" t="str">
        <f t="shared" si="37"/>
        <v>Vendita cibi (panini, sneck e piatti)</v>
      </c>
      <c r="B186" s="383"/>
      <c r="C186" s="91">
        <f t="shared" si="38"/>
        <v>3887.52</v>
      </c>
      <c r="D186" s="86">
        <f t="shared" si="38"/>
        <v>2795.52</v>
      </c>
      <c r="E186" s="91">
        <f t="shared" si="38"/>
        <v>3549</v>
      </c>
      <c r="F186" s="86">
        <f t="shared" si="38"/>
        <v>3985.8</v>
      </c>
      <c r="G186" s="91">
        <f t="shared" si="38"/>
        <v>4979.5200000000004</v>
      </c>
      <c r="H186" s="86">
        <f t="shared" si="38"/>
        <v>9347.52</v>
      </c>
      <c r="I186" s="91">
        <f t="shared" si="38"/>
        <v>10537.8</v>
      </c>
      <c r="J186" s="86">
        <f t="shared" si="36"/>
        <v>13671.84</v>
      </c>
      <c r="K186" s="91">
        <f t="shared" si="36"/>
        <v>8135.4</v>
      </c>
      <c r="L186" s="86">
        <f t="shared" si="36"/>
        <v>7119.84</v>
      </c>
      <c r="M186" s="91">
        <f t="shared" si="36"/>
        <v>8200.92</v>
      </c>
      <c r="N186" s="87">
        <f t="shared" si="36"/>
        <v>9445.7999999999993</v>
      </c>
    </row>
    <row r="187" spans="1:14" x14ac:dyDescent="0.3">
      <c r="A187" s="382" t="str">
        <f t="shared" si="37"/>
        <v>Eventi speciali (degustazioni, musica live)</v>
      </c>
      <c r="B187" s="383"/>
      <c r="C187" s="91">
        <f t="shared" si="38"/>
        <v>0</v>
      </c>
      <c r="D187" s="86">
        <f t="shared" si="38"/>
        <v>0</v>
      </c>
      <c r="E187" s="91">
        <f t="shared" si="38"/>
        <v>0</v>
      </c>
      <c r="F187" s="86">
        <f t="shared" si="38"/>
        <v>0</v>
      </c>
      <c r="G187" s="91">
        <f t="shared" si="38"/>
        <v>0</v>
      </c>
      <c r="H187" s="86">
        <f t="shared" si="38"/>
        <v>0</v>
      </c>
      <c r="I187" s="91">
        <f t="shared" si="38"/>
        <v>23058</v>
      </c>
      <c r="J187" s="86">
        <f t="shared" si="36"/>
        <v>26352</v>
      </c>
      <c r="K187" s="91">
        <f t="shared" si="36"/>
        <v>27999</v>
      </c>
      <c r="L187" s="86">
        <f t="shared" si="36"/>
        <v>0</v>
      </c>
      <c r="M187" s="91">
        <f t="shared" si="36"/>
        <v>0</v>
      </c>
      <c r="N187" s="87">
        <f t="shared" si="36"/>
        <v>0</v>
      </c>
    </row>
    <row r="188" spans="1:14" x14ac:dyDescent="0.3">
      <c r="A188" s="382">
        <f t="shared" si="37"/>
        <v>0</v>
      </c>
      <c r="B188" s="383"/>
      <c r="C188" s="91">
        <f t="shared" si="38"/>
        <v>0</v>
      </c>
      <c r="D188" s="86">
        <f t="shared" si="38"/>
        <v>0</v>
      </c>
      <c r="E188" s="91">
        <f t="shared" si="38"/>
        <v>0</v>
      </c>
      <c r="F188" s="86">
        <f t="shared" si="38"/>
        <v>0</v>
      </c>
      <c r="G188" s="91">
        <f t="shared" si="38"/>
        <v>0</v>
      </c>
      <c r="H188" s="86">
        <f t="shared" si="38"/>
        <v>0</v>
      </c>
      <c r="I188" s="91">
        <f t="shared" si="38"/>
        <v>0</v>
      </c>
      <c r="J188" s="86">
        <f t="shared" si="36"/>
        <v>0</v>
      </c>
      <c r="K188" s="91">
        <f t="shared" si="36"/>
        <v>0</v>
      </c>
      <c r="L188" s="86">
        <f t="shared" si="36"/>
        <v>0</v>
      </c>
      <c r="M188" s="91">
        <f t="shared" si="36"/>
        <v>0</v>
      </c>
      <c r="N188" s="87">
        <f t="shared" si="36"/>
        <v>0</v>
      </c>
    </row>
    <row r="189" spans="1:14" x14ac:dyDescent="0.3">
      <c r="A189" s="382">
        <f t="shared" si="37"/>
        <v>0</v>
      </c>
      <c r="B189" s="383"/>
      <c r="C189" s="91">
        <f t="shared" si="38"/>
        <v>0</v>
      </c>
      <c r="D189" s="86">
        <f t="shared" si="38"/>
        <v>0</v>
      </c>
      <c r="E189" s="91">
        <f t="shared" si="38"/>
        <v>0</v>
      </c>
      <c r="F189" s="86">
        <f t="shared" si="38"/>
        <v>0</v>
      </c>
      <c r="G189" s="91">
        <f t="shared" si="38"/>
        <v>0</v>
      </c>
      <c r="H189" s="86">
        <f t="shared" si="38"/>
        <v>0</v>
      </c>
      <c r="I189" s="91">
        <f t="shared" si="38"/>
        <v>0</v>
      </c>
      <c r="J189" s="86">
        <f t="shared" si="36"/>
        <v>0</v>
      </c>
      <c r="K189" s="91">
        <f t="shared" si="36"/>
        <v>0</v>
      </c>
      <c r="L189" s="86">
        <f t="shared" si="36"/>
        <v>0</v>
      </c>
      <c r="M189" s="91">
        <f t="shared" si="36"/>
        <v>0</v>
      </c>
      <c r="N189" s="87">
        <f t="shared" si="36"/>
        <v>0</v>
      </c>
    </row>
    <row r="190" spans="1:14" x14ac:dyDescent="0.3">
      <c r="A190" s="382">
        <f t="shared" si="37"/>
        <v>0</v>
      </c>
      <c r="B190" s="383"/>
      <c r="C190" s="91">
        <f t="shared" si="38"/>
        <v>0</v>
      </c>
      <c r="D190" s="86">
        <f t="shared" si="38"/>
        <v>0</v>
      </c>
      <c r="E190" s="91">
        <f t="shared" si="38"/>
        <v>0</v>
      </c>
      <c r="F190" s="86">
        <f t="shared" si="38"/>
        <v>0</v>
      </c>
      <c r="G190" s="91">
        <f t="shared" si="38"/>
        <v>0</v>
      </c>
      <c r="H190" s="86">
        <f t="shared" si="38"/>
        <v>0</v>
      </c>
      <c r="I190" s="91">
        <f t="shared" si="38"/>
        <v>0</v>
      </c>
      <c r="J190" s="86">
        <f t="shared" si="36"/>
        <v>0</v>
      </c>
      <c r="K190" s="91">
        <f t="shared" si="36"/>
        <v>0</v>
      </c>
      <c r="L190" s="86">
        <f t="shared" si="36"/>
        <v>0</v>
      </c>
      <c r="M190" s="91">
        <f t="shared" si="36"/>
        <v>0</v>
      </c>
      <c r="N190" s="87">
        <f t="shared" si="36"/>
        <v>0</v>
      </c>
    </row>
    <row r="191" spans="1:14" x14ac:dyDescent="0.3">
      <c r="A191" s="382">
        <f t="shared" si="37"/>
        <v>0</v>
      </c>
      <c r="B191" s="383"/>
      <c r="C191" s="91">
        <f t="shared" si="38"/>
        <v>0</v>
      </c>
      <c r="D191" s="86">
        <f t="shared" si="38"/>
        <v>0</v>
      </c>
      <c r="E191" s="91">
        <f t="shared" si="38"/>
        <v>0</v>
      </c>
      <c r="F191" s="86">
        <f t="shared" si="38"/>
        <v>0</v>
      </c>
      <c r="G191" s="91">
        <f t="shared" si="38"/>
        <v>0</v>
      </c>
      <c r="H191" s="86">
        <f t="shared" si="38"/>
        <v>0</v>
      </c>
      <c r="I191" s="91">
        <f t="shared" si="38"/>
        <v>0</v>
      </c>
      <c r="J191" s="86">
        <f t="shared" si="36"/>
        <v>0</v>
      </c>
      <c r="K191" s="91">
        <f t="shared" si="36"/>
        <v>0</v>
      </c>
      <c r="L191" s="86">
        <f t="shared" si="36"/>
        <v>0</v>
      </c>
      <c r="M191" s="91">
        <f t="shared" si="36"/>
        <v>0</v>
      </c>
      <c r="N191" s="87">
        <f t="shared" si="36"/>
        <v>0</v>
      </c>
    </row>
    <row r="192" spans="1:14" x14ac:dyDescent="0.3">
      <c r="A192" s="382">
        <f t="shared" si="37"/>
        <v>0</v>
      </c>
      <c r="B192" s="383"/>
      <c r="C192" s="91">
        <f t="shared" si="38"/>
        <v>0</v>
      </c>
      <c r="D192" s="86">
        <f t="shared" si="38"/>
        <v>0</v>
      </c>
      <c r="E192" s="91">
        <f t="shared" si="38"/>
        <v>0</v>
      </c>
      <c r="F192" s="86">
        <f t="shared" si="38"/>
        <v>0</v>
      </c>
      <c r="G192" s="91">
        <f t="shared" si="38"/>
        <v>0</v>
      </c>
      <c r="H192" s="86">
        <f t="shared" si="38"/>
        <v>0</v>
      </c>
      <c r="I192" s="91">
        <f t="shared" si="38"/>
        <v>0</v>
      </c>
      <c r="J192" s="86">
        <f t="shared" si="36"/>
        <v>0</v>
      </c>
      <c r="K192" s="91">
        <f t="shared" si="36"/>
        <v>0</v>
      </c>
      <c r="L192" s="86">
        <f t="shared" si="36"/>
        <v>0</v>
      </c>
      <c r="M192" s="91">
        <f t="shared" si="36"/>
        <v>0</v>
      </c>
      <c r="N192" s="87">
        <f t="shared" si="36"/>
        <v>0</v>
      </c>
    </row>
    <row r="193" spans="1:14" x14ac:dyDescent="0.3">
      <c r="A193" s="382">
        <f t="shared" si="37"/>
        <v>0</v>
      </c>
      <c r="B193" s="383"/>
      <c r="C193" s="91">
        <f t="shared" si="38"/>
        <v>0</v>
      </c>
      <c r="D193" s="86">
        <f t="shared" si="38"/>
        <v>0</v>
      </c>
      <c r="E193" s="91">
        <f t="shared" si="38"/>
        <v>0</v>
      </c>
      <c r="F193" s="86">
        <f t="shared" si="38"/>
        <v>0</v>
      </c>
      <c r="G193" s="91">
        <f t="shared" si="38"/>
        <v>0</v>
      </c>
      <c r="H193" s="86">
        <f t="shared" si="38"/>
        <v>0</v>
      </c>
      <c r="I193" s="91">
        <f t="shared" si="38"/>
        <v>0</v>
      </c>
      <c r="J193" s="86">
        <f t="shared" si="36"/>
        <v>0</v>
      </c>
      <c r="K193" s="91">
        <f t="shared" si="36"/>
        <v>0</v>
      </c>
      <c r="L193" s="86">
        <f t="shared" si="36"/>
        <v>0</v>
      </c>
      <c r="M193" s="91">
        <f t="shared" si="36"/>
        <v>0</v>
      </c>
      <c r="N193" s="87">
        <f t="shared" si="36"/>
        <v>0</v>
      </c>
    </row>
    <row r="194" spans="1:14" x14ac:dyDescent="0.3">
      <c r="A194" s="382">
        <f t="shared" si="37"/>
        <v>0</v>
      </c>
      <c r="B194" s="383"/>
      <c r="C194" s="91">
        <f t="shared" si="38"/>
        <v>0</v>
      </c>
      <c r="D194" s="86">
        <f t="shared" si="38"/>
        <v>0</v>
      </c>
      <c r="E194" s="91">
        <f t="shared" si="38"/>
        <v>0</v>
      </c>
      <c r="F194" s="86">
        <f t="shared" si="38"/>
        <v>0</v>
      </c>
      <c r="G194" s="91">
        <f t="shared" si="38"/>
        <v>0</v>
      </c>
      <c r="H194" s="86">
        <f t="shared" si="38"/>
        <v>0</v>
      </c>
      <c r="I194" s="91">
        <f t="shared" si="38"/>
        <v>0</v>
      </c>
      <c r="J194" s="86">
        <f t="shared" si="36"/>
        <v>0</v>
      </c>
      <c r="K194" s="91">
        <f t="shared" si="36"/>
        <v>0</v>
      </c>
      <c r="L194" s="86">
        <f t="shared" si="36"/>
        <v>0</v>
      </c>
      <c r="M194" s="91">
        <f t="shared" si="36"/>
        <v>0</v>
      </c>
      <c r="N194" s="87">
        <f t="shared" si="36"/>
        <v>0</v>
      </c>
    </row>
    <row r="195" spans="1:14" x14ac:dyDescent="0.3">
      <c r="A195" s="382">
        <f t="shared" si="37"/>
        <v>0</v>
      </c>
      <c r="B195" s="383"/>
      <c r="C195" s="91">
        <f t="shared" si="38"/>
        <v>0</v>
      </c>
      <c r="D195" s="86">
        <f t="shared" si="38"/>
        <v>0</v>
      </c>
      <c r="E195" s="91">
        <f t="shared" si="38"/>
        <v>0</v>
      </c>
      <c r="F195" s="86">
        <f t="shared" si="38"/>
        <v>0</v>
      </c>
      <c r="G195" s="91">
        <f t="shared" si="38"/>
        <v>0</v>
      </c>
      <c r="H195" s="86">
        <f t="shared" si="38"/>
        <v>0</v>
      </c>
      <c r="I195" s="91">
        <f t="shared" si="38"/>
        <v>0</v>
      </c>
      <c r="J195" s="86">
        <f t="shared" si="36"/>
        <v>0</v>
      </c>
      <c r="K195" s="91">
        <f t="shared" si="36"/>
        <v>0</v>
      </c>
      <c r="L195" s="86">
        <f t="shared" si="36"/>
        <v>0</v>
      </c>
      <c r="M195" s="91">
        <f t="shared" si="36"/>
        <v>0</v>
      </c>
      <c r="N195" s="87">
        <f t="shared" si="36"/>
        <v>0</v>
      </c>
    </row>
    <row r="196" spans="1:14" x14ac:dyDescent="0.3">
      <c r="A196" s="382">
        <f t="shared" si="37"/>
        <v>0</v>
      </c>
      <c r="B196" s="383"/>
      <c r="C196" s="91">
        <f t="shared" si="38"/>
        <v>0</v>
      </c>
      <c r="D196" s="86">
        <f t="shared" si="38"/>
        <v>0</v>
      </c>
      <c r="E196" s="91">
        <f t="shared" si="38"/>
        <v>0</v>
      </c>
      <c r="F196" s="86">
        <f t="shared" si="38"/>
        <v>0</v>
      </c>
      <c r="G196" s="91">
        <f t="shared" si="38"/>
        <v>0</v>
      </c>
      <c r="H196" s="86">
        <f t="shared" si="38"/>
        <v>0</v>
      </c>
      <c r="I196" s="91">
        <f t="shared" si="38"/>
        <v>0</v>
      </c>
      <c r="J196" s="86">
        <f t="shared" si="36"/>
        <v>0</v>
      </c>
      <c r="K196" s="91">
        <f t="shared" si="36"/>
        <v>0</v>
      </c>
      <c r="L196" s="86">
        <f t="shared" si="36"/>
        <v>0</v>
      </c>
      <c r="M196" s="91">
        <f t="shared" si="36"/>
        <v>0</v>
      </c>
      <c r="N196" s="87">
        <f t="shared" si="36"/>
        <v>0</v>
      </c>
    </row>
    <row r="197" spans="1:14" x14ac:dyDescent="0.3">
      <c r="A197" s="382">
        <f t="shared" si="37"/>
        <v>0</v>
      </c>
      <c r="B197" s="383"/>
      <c r="C197" s="91">
        <f t="shared" si="38"/>
        <v>0</v>
      </c>
      <c r="D197" s="86">
        <f t="shared" si="38"/>
        <v>0</v>
      </c>
      <c r="E197" s="91">
        <f t="shared" si="38"/>
        <v>0</v>
      </c>
      <c r="F197" s="86">
        <f t="shared" si="38"/>
        <v>0</v>
      </c>
      <c r="G197" s="91">
        <f t="shared" si="38"/>
        <v>0</v>
      </c>
      <c r="H197" s="86">
        <f t="shared" si="38"/>
        <v>0</v>
      </c>
      <c r="I197" s="91">
        <f t="shared" si="38"/>
        <v>0</v>
      </c>
      <c r="J197" s="86">
        <f t="shared" si="36"/>
        <v>0</v>
      </c>
      <c r="K197" s="91">
        <f t="shared" si="36"/>
        <v>0</v>
      </c>
      <c r="L197" s="86">
        <f t="shared" si="36"/>
        <v>0</v>
      </c>
      <c r="M197" s="91">
        <f t="shared" si="36"/>
        <v>0</v>
      </c>
      <c r="N197" s="87">
        <f t="shared" si="36"/>
        <v>0</v>
      </c>
    </row>
    <row r="198" spans="1:14" x14ac:dyDescent="0.3">
      <c r="A198" s="382">
        <f t="shared" si="37"/>
        <v>0</v>
      </c>
      <c r="B198" s="383"/>
      <c r="C198" s="91">
        <f t="shared" si="38"/>
        <v>0</v>
      </c>
      <c r="D198" s="86">
        <f t="shared" si="38"/>
        <v>0</v>
      </c>
      <c r="E198" s="91">
        <f t="shared" si="38"/>
        <v>0</v>
      </c>
      <c r="F198" s="86">
        <f t="shared" si="38"/>
        <v>0</v>
      </c>
      <c r="G198" s="91">
        <f t="shared" si="38"/>
        <v>0</v>
      </c>
      <c r="H198" s="86">
        <f t="shared" si="38"/>
        <v>0</v>
      </c>
      <c r="I198" s="91">
        <f t="shared" si="38"/>
        <v>0</v>
      </c>
      <c r="J198" s="86">
        <f t="shared" si="36"/>
        <v>0</v>
      </c>
      <c r="K198" s="91">
        <f t="shared" si="36"/>
        <v>0</v>
      </c>
      <c r="L198" s="86">
        <f t="shared" si="36"/>
        <v>0</v>
      </c>
      <c r="M198" s="91">
        <f t="shared" si="36"/>
        <v>0</v>
      </c>
      <c r="N198" s="87">
        <f t="shared" si="36"/>
        <v>0</v>
      </c>
    </row>
    <row r="199" spans="1:14" x14ac:dyDescent="0.3">
      <c r="A199" s="382">
        <f t="shared" si="37"/>
        <v>0</v>
      </c>
      <c r="B199" s="383"/>
      <c r="C199" s="91">
        <f t="shared" si="38"/>
        <v>0</v>
      </c>
      <c r="D199" s="86">
        <f t="shared" si="38"/>
        <v>0</v>
      </c>
      <c r="E199" s="91">
        <f t="shared" si="38"/>
        <v>0</v>
      </c>
      <c r="F199" s="86">
        <f t="shared" si="38"/>
        <v>0</v>
      </c>
      <c r="G199" s="91">
        <f t="shared" si="38"/>
        <v>0</v>
      </c>
      <c r="H199" s="86">
        <f t="shared" si="38"/>
        <v>0</v>
      </c>
      <c r="I199" s="91">
        <f t="shared" si="38"/>
        <v>0</v>
      </c>
      <c r="J199" s="86">
        <f t="shared" si="36"/>
        <v>0</v>
      </c>
      <c r="K199" s="91">
        <f t="shared" si="36"/>
        <v>0</v>
      </c>
      <c r="L199" s="86">
        <f t="shared" si="36"/>
        <v>0</v>
      </c>
      <c r="M199" s="91">
        <f t="shared" si="36"/>
        <v>0</v>
      </c>
      <c r="N199" s="87">
        <f t="shared" si="36"/>
        <v>0</v>
      </c>
    </row>
    <row r="200" spans="1:14" x14ac:dyDescent="0.3">
      <c r="A200" s="382">
        <f t="shared" si="37"/>
        <v>0</v>
      </c>
      <c r="B200" s="383"/>
      <c r="C200" s="91">
        <f t="shared" si="38"/>
        <v>0</v>
      </c>
      <c r="D200" s="86">
        <f t="shared" si="38"/>
        <v>0</v>
      </c>
      <c r="E200" s="91">
        <f t="shared" si="38"/>
        <v>0</v>
      </c>
      <c r="F200" s="86">
        <f t="shared" si="38"/>
        <v>0</v>
      </c>
      <c r="G200" s="91">
        <f t="shared" si="38"/>
        <v>0</v>
      </c>
      <c r="H200" s="86">
        <f t="shared" si="38"/>
        <v>0</v>
      </c>
      <c r="I200" s="91">
        <f t="shared" si="38"/>
        <v>0</v>
      </c>
      <c r="J200" s="86">
        <f t="shared" si="38"/>
        <v>0</v>
      </c>
      <c r="K200" s="91">
        <f t="shared" si="38"/>
        <v>0</v>
      </c>
      <c r="L200" s="86">
        <f t="shared" si="38"/>
        <v>0</v>
      </c>
      <c r="M200" s="91">
        <f t="shared" si="38"/>
        <v>0</v>
      </c>
      <c r="N200" s="87">
        <f t="shared" si="38"/>
        <v>0</v>
      </c>
    </row>
    <row r="201" spans="1:14" x14ac:dyDescent="0.3">
      <c r="A201" s="382">
        <f t="shared" si="37"/>
        <v>0</v>
      </c>
      <c r="B201" s="383"/>
      <c r="C201" s="91">
        <f t="shared" ref="C201:N203" si="39">+C109+C155-C178</f>
        <v>0</v>
      </c>
      <c r="D201" s="86">
        <f t="shared" si="39"/>
        <v>0</v>
      </c>
      <c r="E201" s="91">
        <f t="shared" si="39"/>
        <v>0</v>
      </c>
      <c r="F201" s="86">
        <f t="shared" si="39"/>
        <v>0</v>
      </c>
      <c r="G201" s="91">
        <f t="shared" si="39"/>
        <v>0</v>
      </c>
      <c r="H201" s="86">
        <f t="shared" si="39"/>
        <v>0</v>
      </c>
      <c r="I201" s="91">
        <f t="shared" si="39"/>
        <v>0</v>
      </c>
      <c r="J201" s="86">
        <f t="shared" si="39"/>
        <v>0</v>
      </c>
      <c r="K201" s="91">
        <f t="shared" si="39"/>
        <v>0</v>
      </c>
      <c r="L201" s="86">
        <f t="shared" si="39"/>
        <v>0</v>
      </c>
      <c r="M201" s="91">
        <f t="shared" si="39"/>
        <v>0</v>
      </c>
      <c r="N201" s="87">
        <f t="shared" si="39"/>
        <v>0</v>
      </c>
    </row>
    <row r="202" spans="1:14" x14ac:dyDescent="0.3">
      <c r="A202" s="382">
        <f t="shared" si="37"/>
        <v>0</v>
      </c>
      <c r="B202" s="383"/>
      <c r="C202" s="91">
        <f t="shared" si="39"/>
        <v>0</v>
      </c>
      <c r="D202" s="86">
        <f t="shared" si="39"/>
        <v>0</v>
      </c>
      <c r="E202" s="91">
        <f t="shared" si="39"/>
        <v>0</v>
      </c>
      <c r="F202" s="86">
        <f t="shared" si="39"/>
        <v>0</v>
      </c>
      <c r="G202" s="91">
        <f t="shared" si="39"/>
        <v>0</v>
      </c>
      <c r="H202" s="86">
        <f t="shared" si="39"/>
        <v>0</v>
      </c>
      <c r="I202" s="91">
        <f t="shared" si="39"/>
        <v>0</v>
      </c>
      <c r="J202" s="86">
        <f t="shared" si="39"/>
        <v>0</v>
      </c>
      <c r="K202" s="91">
        <f t="shared" si="39"/>
        <v>0</v>
      </c>
      <c r="L202" s="86">
        <f t="shared" si="39"/>
        <v>0</v>
      </c>
      <c r="M202" s="91">
        <f t="shared" si="39"/>
        <v>0</v>
      </c>
      <c r="N202" s="87">
        <f t="shared" si="39"/>
        <v>0</v>
      </c>
    </row>
    <row r="203" spans="1:14" x14ac:dyDescent="0.3">
      <c r="A203" s="384">
        <f>+A180</f>
        <v>0</v>
      </c>
      <c r="B203" s="385"/>
      <c r="C203" s="92">
        <f t="shared" si="39"/>
        <v>0</v>
      </c>
      <c r="D203" s="88">
        <f t="shared" si="39"/>
        <v>0</v>
      </c>
      <c r="E203" s="92">
        <f t="shared" si="39"/>
        <v>0</v>
      </c>
      <c r="F203" s="88">
        <f t="shared" si="39"/>
        <v>0</v>
      </c>
      <c r="G203" s="92">
        <f t="shared" si="39"/>
        <v>0</v>
      </c>
      <c r="H203" s="88">
        <f t="shared" si="39"/>
        <v>0</v>
      </c>
      <c r="I203" s="92">
        <f t="shared" si="39"/>
        <v>0</v>
      </c>
      <c r="J203" s="88">
        <f t="shared" si="39"/>
        <v>0</v>
      </c>
      <c r="K203" s="92">
        <f t="shared" si="39"/>
        <v>0</v>
      </c>
      <c r="L203" s="88">
        <f t="shared" si="39"/>
        <v>0</v>
      </c>
      <c r="M203" s="92">
        <f t="shared" si="39"/>
        <v>0</v>
      </c>
      <c r="N203" s="89">
        <f t="shared" si="39"/>
        <v>0</v>
      </c>
    </row>
    <row r="204" spans="1:14" s="19" customFormat="1" ht="24.9" customHeight="1" x14ac:dyDescent="0.3">
      <c r="A204" s="380" t="s">
        <v>3</v>
      </c>
      <c r="B204" s="381"/>
      <c r="C204" s="93">
        <f>SUM(C184:C203)</f>
        <v>18607.72</v>
      </c>
      <c r="D204" s="93">
        <f>SUM(D184:D203)</f>
        <v>17712.07</v>
      </c>
      <c r="E204" s="93">
        <f>SUM(E184:E203)</f>
        <v>19208.05</v>
      </c>
      <c r="F204" s="93">
        <f>SUM(F184:F203)</f>
        <v>18764.849999999999</v>
      </c>
      <c r="G204" s="93">
        <f>SUM(G184:G203)</f>
        <v>21597.77</v>
      </c>
      <c r="H204" s="93">
        <f t="shared" ref="H204:N204" si="40">SUM(H184:H203)</f>
        <v>36613.770000000004</v>
      </c>
      <c r="I204" s="93">
        <f t="shared" si="40"/>
        <v>64085.599999999999</v>
      </c>
      <c r="J204" s="93">
        <f t="shared" si="40"/>
        <v>84978.64</v>
      </c>
      <c r="K204" s="93">
        <f t="shared" si="40"/>
        <v>53280.65</v>
      </c>
      <c r="L204" s="93">
        <f t="shared" si="40"/>
        <v>23914.09</v>
      </c>
      <c r="M204" s="93">
        <f t="shared" si="40"/>
        <v>23859.97</v>
      </c>
      <c r="N204" s="94">
        <f t="shared" si="40"/>
        <v>28426.3</v>
      </c>
    </row>
  </sheetData>
  <sheetProtection algorithmName="SHA-512" hashValue="feiVZMQa74WXrOGHS4tUFQKbvfeLNljvMTgVli9WdP1f6LPXxDLXNqyDVgwdPkcFCCGNdD/II4768k6nOkd12g==" saltValue="2cxbh5brvaC+tiPZx1ppvw==" spinCount="100000" sheet="1" objects="1" scenarios="1"/>
  <mergeCells count="129">
    <mergeCell ref="A3:B3"/>
    <mergeCell ref="A4:B4"/>
    <mergeCell ref="A5:B5"/>
    <mergeCell ref="A6:B6"/>
    <mergeCell ref="A7:B7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23:B23"/>
    <mergeCell ref="A25:B25"/>
    <mergeCell ref="A26:B26"/>
    <mergeCell ref="A27:B27"/>
    <mergeCell ref="A28:B28"/>
    <mergeCell ref="A18:B18"/>
    <mergeCell ref="A19:B19"/>
    <mergeCell ref="A20:B20"/>
    <mergeCell ref="A21:B21"/>
    <mergeCell ref="A22:B22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44:B44"/>
    <mergeCell ref="A45:B45"/>
    <mergeCell ref="A69:B69"/>
    <mergeCell ref="A70:B70"/>
    <mergeCell ref="A71:B71"/>
    <mergeCell ref="A39:B39"/>
    <mergeCell ref="A40:B40"/>
    <mergeCell ref="A41:B41"/>
    <mergeCell ref="A42:B42"/>
    <mergeCell ref="A43:B43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87:B87"/>
    <mergeCell ref="A88:B88"/>
    <mergeCell ref="A89:B89"/>
    <mergeCell ref="A91:B91"/>
    <mergeCell ref="A92:B92"/>
    <mergeCell ref="A82:B82"/>
    <mergeCell ref="A83:B83"/>
    <mergeCell ref="A84:B84"/>
    <mergeCell ref="A85:B85"/>
    <mergeCell ref="A86:B86"/>
    <mergeCell ref="A98:B98"/>
    <mergeCell ref="A99:B99"/>
    <mergeCell ref="A100:B100"/>
    <mergeCell ref="A101:B101"/>
    <mergeCell ref="A102:B102"/>
    <mergeCell ref="A93:B93"/>
    <mergeCell ref="A94:B94"/>
    <mergeCell ref="A95:B95"/>
    <mergeCell ref="A96:B96"/>
    <mergeCell ref="A97:B97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107:B107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83:B183"/>
    <mergeCell ref="A134:B134"/>
    <mergeCell ref="A135:B135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28:B128"/>
    <mergeCell ref="A189:B189"/>
    <mergeCell ref="A190:B190"/>
    <mergeCell ref="A191:B191"/>
    <mergeCell ref="A192:B192"/>
    <mergeCell ref="A193:B193"/>
    <mergeCell ref="A184:B184"/>
    <mergeCell ref="A185:B185"/>
    <mergeCell ref="A186:B186"/>
    <mergeCell ref="A187:B187"/>
    <mergeCell ref="A188:B188"/>
    <mergeCell ref="A204:B204"/>
    <mergeCell ref="A199:B199"/>
    <mergeCell ref="A200:B200"/>
    <mergeCell ref="A201:B201"/>
    <mergeCell ref="A202:B202"/>
    <mergeCell ref="A203:B203"/>
    <mergeCell ref="A194:B194"/>
    <mergeCell ref="A195:B195"/>
    <mergeCell ref="A196:B196"/>
    <mergeCell ref="A197:B197"/>
    <mergeCell ref="A198:B198"/>
  </mergeCells>
  <dataValidations count="2">
    <dataValidation type="list" allowBlank="1" showInputMessage="1" showErrorMessage="1" sqref="B48:B67" xr:uid="{09D0CA4C-F46B-4E7B-90DD-D4A1282E161D}">
      <formula1>$P$47:$P$59</formula1>
    </dataValidation>
    <dataValidation type="list" allowBlank="1" showInputMessage="1" showErrorMessage="1" sqref="B161:B180" xr:uid="{B7BA5AC0-199D-4AEA-B050-D254597C8019}">
      <formula1>$P$47:$P$50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BZ137"/>
  <sheetViews>
    <sheetView showGridLines="0" topLeftCell="A122" zoomScale="70" zoomScaleNormal="70" workbookViewId="0"/>
  </sheetViews>
  <sheetFormatPr defaultColWidth="9.109375" defaultRowHeight="13.8" x14ac:dyDescent="0.3"/>
  <cols>
    <col min="1" max="1" width="59" style="12" bestFit="1" customWidth="1"/>
    <col min="2" max="2" width="22.6640625" style="44" customWidth="1"/>
    <col min="3" max="14" width="16.5546875" style="13" customWidth="1"/>
    <col min="15" max="16384" width="9.109375" style="44"/>
  </cols>
  <sheetData>
    <row r="1" spans="1:14" ht="16.8" x14ac:dyDescent="0.3">
      <c r="B1" s="15" t="s">
        <v>0</v>
      </c>
      <c r="C1" s="45"/>
    </row>
    <row r="3" spans="1:14" s="7" customFormat="1" ht="24.9" customHeight="1" x14ac:dyDescent="0.3">
      <c r="A3" s="426" t="s">
        <v>191</v>
      </c>
      <c r="B3" s="426"/>
      <c r="C3" s="176">
        <f>'Budget Ricavi'!C3</f>
        <v>44927</v>
      </c>
      <c r="D3" s="176">
        <f>'Budget Ricavi'!D3</f>
        <v>44958</v>
      </c>
      <c r="E3" s="176">
        <f>'Budget Ricavi'!E3</f>
        <v>44986</v>
      </c>
      <c r="F3" s="176">
        <f>'Budget Ricavi'!F3</f>
        <v>45017</v>
      </c>
      <c r="G3" s="176">
        <f>'Budget Ricavi'!G3</f>
        <v>45047</v>
      </c>
      <c r="H3" s="176">
        <f>'Budget Ricavi'!H3</f>
        <v>45078</v>
      </c>
      <c r="I3" s="176">
        <f>'Budget Ricavi'!I3</f>
        <v>45108</v>
      </c>
      <c r="J3" s="176">
        <f>'Budget Ricavi'!J3</f>
        <v>45139</v>
      </c>
      <c r="K3" s="176">
        <f>'Budget Ricavi'!K3</f>
        <v>45170</v>
      </c>
      <c r="L3" s="176">
        <f>'Budget Ricavi'!L3</f>
        <v>45200</v>
      </c>
      <c r="M3" s="176">
        <f>'Budget Ricavi'!M3</f>
        <v>45231</v>
      </c>
      <c r="N3" s="176">
        <f>'Budget Ricavi'!N3</f>
        <v>45261</v>
      </c>
    </row>
    <row r="4" spans="1:14" x14ac:dyDescent="0.3">
      <c r="A4" s="435" t="s">
        <v>200</v>
      </c>
      <c r="B4" s="436"/>
      <c r="C4" s="237">
        <v>6</v>
      </c>
      <c r="D4" s="237">
        <v>6</v>
      </c>
      <c r="E4" s="237">
        <v>6</v>
      </c>
      <c r="F4" s="237">
        <v>6</v>
      </c>
      <c r="G4" s="237">
        <v>6</v>
      </c>
      <c r="H4" s="237">
        <v>6</v>
      </c>
      <c r="I4" s="237">
        <v>6</v>
      </c>
      <c r="J4" s="237">
        <v>6</v>
      </c>
      <c r="K4" s="237">
        <v>6</v>
      </c>
      <c r="L4" s="237">
        <v>6</v>
      </c>
      <c r="M4" s="237">
        <v>6</v>
      </c>
      <c r="N4" s="238">
        <v>6</v>
      </c>
    </row>
    <row r="5" spans="1:14" x14ac:dyDescent="0.3">
      <c r="A5" s="430" t="s">
        <v>201</v>
      </c>
      <c r="B5" s="431"/>
      <c r="C5" s="222">
        <v>0.8</v>
      </c>
      <c r="D5" s="222">
        <v>0.8</v>
      </c>
      <c r="E5" s="222">
        <v>0.8</v>
      </c>
      <c r="F5" s="222">
        <v>0.8</v>
      </c>
      <c r="G5" s="222">
        <v>0.8</v>
      </c>
      <c r="H5" s="222">
        <v>0.8</v>
      </c>
      <c r="I5" s="222">
        <v>0.8</v>
      </c>
      <c r="J5" s="222">
        <v>0.8</v>
      </c>
      <c r="K5" s="222">
        <v>0.8</v>
      </c>
      <c r="L5" s="222">
        <v>0.8</v>
      </c>
      <c r="M5" s="222">
        <v>0.8</v>
      </c>
      <c r="N5" s="223">
        <v>0.8</v>
      </c>
    </row>
    <row r="6" spans="1:14" x14ac:dyDescent="0.3">
      <c r="A6" s="430"/>
      <c r="B6" s="431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3"/>
    </row>
    <row r="7" spans="1:14" x14ac:dyDescent="0.3">
      <c r="A7" s="430"/>
      <c r="B7" s="431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3"/>
    </row>
    <row r="8" spans="1:14" x14ac:dyDescent="0.3">
      <c r="A8" s="430"/>
      <c r="B8" s="431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3"/>
    </row>
    <row r="9" spans="1:14" x14ac:dyDescent="0.3">
      <c r="A9" s="430"/>
      <c r="B9" s="431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3"/>
    </row>
    <row r="10" spans="1:14" x14ac:dyDescent="0.3">
      <c r="A10" s="430"/>
      <c r="B10" s="431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3"/>
    </row>
    <row r="11" spans="1:14" x14ac:dyDescent="0.3">
      <c r="A11" s="430"/>
      <c r="B11" s="431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3"/>
    </row>
    <row r="12" spans="1:14" x14ac:dyDescent="0.3">
      <c r="A12" s="430"/>
      <c r="B12" s="431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3"/>
    </row>
    <row r="13" spans="1:14" x14ac:dyDescent="0.3">
      <c r="A13" s="430"/>
      <c r="B13" s="431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3"/>
    </row>
    <row r="14" spans="1:14" x14ac:dyDescent="0.3">
      <c r="A14" s="430"/>
      <c r="B14" s="431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3"/>
    </row>
    <row r="15" spans="1:14" x14ac:dyDescent="0.3">
      <c r="A15" s="430"/>
      <c r="B15" s="431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3"/>
    </row>
    <row r="16" spans="1:14" x14ac:dyDescent="0.3">
      <c r="A16" s="430"/>
      <c r="B16" s="431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3"/>
    </row>
    <row r="17" spans="1:14" x14ac:dyDescent="0.3">
      <c r="A17" s="430"/>
      <c r="B17" s="431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3"/>
    </row>
    <row r="18" spans="1:14" x14ac:dyDescent="0.3">
      <c r="A18" s="430"/>
      <c r="B18" s="431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3"/>
    </row>
    <row r="19" spans="1:14" x14ac:dyDescent="0.3">
      <c r="A19" s="430"/>
      <c r="B19" s="431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3"/>
    </row>
    <row r="20" spans="1:14" x14ac:dyDescent="0.3">
      <c r="A20" s="430"/>
      <c r="B20" s="431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3"/>
    </row>
    <row r="21" spans="1:14" x14ac:dyDescent="0.3">
      <c r="A21" s="430"/>
      <c r="B21" s="431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3"/>
    </row>
    <row r="22" spans="1:14" x14ac:dyDescent="0.3">
      <c r="A22" s="430"/>
      <c r="B22" s="431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3"/>
    </row>
    <row r="23" spans="1:14" x14ac:dyDescent="0.3">
      <c r="A23" s="432"/>
      <c r="B23" s="433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14" x14ac:dyDescent="0.3">
      <c r="A24" s="44"/>
    </row>
    <row r="25" spans="1:14" s="7" customFormat="1" ht="24.9" customHeight="1" x14ac:dyDescent="0.3">
      <c r="A25" s="434" t="s">
        <v>143</v>
      </c>
      <c r="B25" s="434"/>
      <c r="C25" s="178">
        <f t="shared" ref="C25:N25" si="0">+C3</f>
        <v>44927</v>
      </c>
      <c r="D25" s="178">
        <f t="shared" si="0"/>
        <v>44958</v>
      </c>
      <c r="E25" s="178">
        <f t="shared" si="0"/>
        <v>44986</v>
      </c>
      <c r="F25" s="178">
        <f t="shared" si="0"/>
        <v>45017</v>
      </c>
      <c r="G25" s="178">
        <f t="shared" si="0"/>
        <v>45047</v>
      </c>
      <c r="H25" s="178">
        <f t="shared" si="0"/>
        <v>45078</v>
      </c>
      <c r="I25" s="178">
        <f t="shared" si="0"/>
        <v>45108</v>
      </c>
      <c r="J25" s="178">
        <f t="shared" si="0"/>
        <v>45139</v>
      </c>
      <c r="K25" s="178">
        <f t="shared" si="0"/>
        <v>45170</v>
      </c>
      <c r="L25" s="178">
        <f t="shared" si="0"/>
        <v>45200</v>
      </c>
      <c r="M25" s="178">
        <f t="shared" si="0"/>
        <v>45231</v>
      </c>
      <c r="N25" s="178">
        <f t="shared" si="0"/>
        <v>45261</v>
      </c>
    </row>
    <row r="26" spans="1:14" x14ac:dyDescent="0.3">
      <c r="A26" s="412" t="str">
        <f t="shared" ref="A26:A45" si="1">+A4</f>
        <v>Materie prime (malto, luppolo, lievito, ingredienti cibo)</v>
      </c>
      <c r="B26" s="429"/>
      <c r="C26" s="226">
        <v>1000</v>
      </c>
      <c r="D26" s="226">
        <v>915</v>
      </c>
      <c r="E26" s="226">
        <v>1005</v>
      </c>
      <c r="F26" s="226">
        <v>1005</v>
      </c>
      <c r="G26" s="226">
        <v>1005</v>
      </c>
      <c r="H26" s="226">
        <v>2045</v>
      </c>
      <c r="I26" s="226">
        <v>2376</v>
      </c>
      <c r="J26" s="226">
        <v>3276</v>
      </c>
      <c r="K26" s="226">
        <v>1005</v>
      </c>
      <c r="L26" s="226">
        <v>1005</v>
      </c>
      <c r="M26" s="226">
        <v>1005</v>
      </c>
      <c r="N26" s="223">
        <v>1100</v>
      </c>
    </row>
    <row r="27" spans="1:14" x14ac:dyDescent="0.3">
      <c r="A27" s="412" t="str">
        <f t="shared" si="1"/>
        <v>Materiali di consumo (bicchieri, tovaglioli, imballaggi)</v>
      </c>
      <c r="B27" s="429"/>
      <c r="C27" s="226">
        <v>1000</v>
      </c>
      <c r="D27" s="226">
        <v>1000</v>
      </c>
      <c r="E27" s="226">
        <v>1000</v>
      </c>
      <c r="F27" s="226">
        <v>1000</v>
      </c>
      <c r="G27" s="226">
        <v>1000</v>
      </c>
      <c r="H27" s="226">
        <v>1000</v>
      </c>
      <c r="I27" s="226">
        <v>1000</v>
      </c>
      <c r="J27" s="226">
        <v>1000</v>
      </c>
      <c r="K27" s="226">
        <v>1000</v>
      </c>
      <c r="L27" s="226">
        <v>1000</v>
      </c>
      <c r="M27" s="226">
        <v>1000</v>
      </c>
      <c r="N27" s="223">
        <v>1000</v>
      </c>
    </row>
    <row r="28" spans="1:14" x14ac:dyDescent="0.3">
      <c r="A28" s="412">
        <f t="shared" si="1"/>
        <v>0</v>
      </c>
      <c r="B28" s="429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8"/>
    </row>
    <row r="29" spans="1:14" x14ac:dyDescent="0.3">
      <c r="A29" s="412">
        <f t="shared" si="1"/>
        <v>0</v>
      </c>
      <c r="B29" s="429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8"/>
    </row>
    <row r="30" spans="1:14" x14ac:dyDescent="0.3">
      <c r="A30" s="412">
        <f t="shared" si="1"/>
        <v>0</v>
      </c>
      <c r="B30" s="429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8"/>
    </row>
    <row r="31" spans="1:14" x14ac:dyDescent="0.3">
      <c r="A31" s="412">
        <f t="shared" si="1"/>
        <v>0</v>
      </c>
      <c r="B31" s="429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8"/>
    </row>
    <row r="32" spans="1:14" x14ac:dyDescent="0.3">
      <c r="A32" s="412">
        <f t="shared" si="1"/>
        <v>0</v>
      </c>
      <c r="B32" s="429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8"/>
    </row>
    <row r="33" spans="1:14" x14ac:dyDescent="0.3">
      <c r="A33" s="412">
        <f t="shared" si="1"/>
        <v>0</v>
      </c>
      <c r="B33" s="429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8"/>
    </row>
    <row r="34" spans="1:14" x14ac:dyDescent="0.3">
      <c r="A34" s="412">
        <f t="shared" si="1"/>
        <v>0</v>
      </c>
      <c r="B34" s="429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8"/>
    </row>
    <row r="35" spans="1:14" x14ac:dyDescent="0.3">
      <c r="A35" s="412">
        <f t="shared" si="1"/>
        <v>0</v>
      </c>
      <c r="B35" s="429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8"/>
    </row>
    <row r="36" spans="1:14" x14ac:dyDescent="0.3">
      <c r="A36" s="412">
        <f t="shared" si="1"/>
        <v>0</v>
      </c>
      <c r="B36" s="429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8"/>
    </row>
    <row r="37" spans="1:14" x14ac:dyDescent="0.3">
      <c r="A37" s="412">
        <f t="shared" si="1"/>
        <v>0</v>
      </c>
      <c r="B37" s="429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8"/>
    </row>
    <row r="38" spans="1:14" x14ac:dyDescent="0.3">
      <c r="A38" s="412">
        <f t="shared" si="1"/>
        <v>0</v>
      </c>
      <c r="B38" s="429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8"/>
    </row>
    <row r="39" spans="1:14" x14ac:dyDescent="0.3">
      <c r="A39" s="412">
        <f t="shared" si="1"/>
        <v>0</v>
      </c>
      <c r="B39" s="429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8"/>
    </row>
    <row r="40" spans="1:14" x14ac:dyDescent="0.3">
      <c r="A40" s="412">
        <f t="shared" si="1"/>
        <v>0</v>
      </c>
      <c r="B40" s="429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8"/>
    </row>
    <row r="41" spans="1:14" x14ac:dyDescent="0.3">
      <c r="A41" s="412">
        <f t="shared" si="1"/>
        <v>0</v>
      </c>
      <c r="B41" s="429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8"/>
    </row>
    <row r="42" spans="1:14" x14ac:dyDescent="0.3">
      <c r="A42" s="412">
        <f t="shared" si="1"/>
        <v>0</v>
      </c>
      <c r="B42" s="429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8"/>
    </row>
    <row r="43" spans="1:14" x14ac:dyDescent="0.3">
      <c r="A43" s="412">
        <f t="shared" si="1"/>
        <v>0</v>
      </c>
      <c r="B43" s="429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8"/>
    </row>
    <row r="44" spans="1:14" x14ac:dyDescent="0.3">
      <c r="A44" s="412">
        <f t="shared" si="1"/>
        <v>0</v>
      </c>
      <c r="B44" s="429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8"/>
    </row>
    <row r="45" spans="1:14" x14ac:dyDescent="0.3">
      <c r="A45" s="414">
        <f t="shared" si="1"/>
        <v>0</v>
      </c>
      <c r="B45" s="428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30"/>
    </row>
    <row r="46" spans="1:14" x14ac:dyDescent="0.3">
      <c r="A46" s="425"/>
      <c r="B46" s="425"/>
    </row>
    <row r="47" spans="1:14" s="7" customFormat="1" ht="24.9" customHeight="1" x14ac:dyDescent="0.3">
      <c r="A47" s="426" t="s">
        <v>10</v>
      </c>
      <c r="B47" s="426"/>
      <c r="C47" s="178">
        <f t="shared" ref="C47:N47" si="2">+C3</f>
        <v>44927</v>
      </c>
      <c r="D47" s="178">
        <f t="shared" si="2"/>
        <v>44958</v>
      </c>
      <c r="E47" s="178">
        <f t="shared" si="2"/>
        <v>44986</v>
      </c>
      <c r="F47" s="192">
        <f t="shared" si="2"/>
        <v>45017</v>
      </c>
      <c r="G47" s="178">
        <f t="shared" si="2"/>
        <v>45047</v>
      </c>
      <c r="H47" s="193">
        <f t="shared" si="2"/>
        <v>45078</v>
      </c>
      <c r="I47" s="178">
        <f t="shared" si="2"/>
        <v>45108</v>
      </c>
      <c r="J47" s="193">
        <f t="shared" si="2"/>
        <v>45139</v>
      </c>
      <c r="K47" s="178">
        <f t="shared" si="2"/>
        <v>45170</v>
      </c>
      <c r="L47" s="193">
        <f t="shared" si="2"/>
        <v>45200</v>
      </c>
      <c r="M47" s="178">
        <f t="shared" si="2"/>
        <v>45231</v>
      </c>
      <c r="N47" s="194">
        <f t="shared" si="2"/>
        <v>45261</v>
      </c>
    </row>
    <row r="48" spans="1:14" x14ac:dyDescent="0.3">
      <c r="A48" s="418" t="str">
        <f t="shared" ref="A48:A67" si="3">+A4</f>
        <v>Materie prime (malto, luppolo, lievito, ingredienti cibo)</v>
      </c>
      <c r="B48" s="427"/>
      <c r="C48" s="195">
        <f t="shared" ref="C48:N48" si="4">+C4*C26</f>
        <v>6000</v>
      </c>
      <c r="D48" s="186">
        <f t="shared" si="4"/>
        <v>5490</v>
      </c>
      <c r="E48" s="195">
        <f t="shared" si="4"/>
        <v>6030</v>
      </c>
      <c r="F48" s="186">
        <f t="shared" si="4"/>
        <v>6030</v>
      </c>
      <c r="G48" s="195">
        <f t="shared" si="4"/>
        <v>6030</v>
      </c>
      <c r="H48" s="186">
        <f t="shared" si="4"/>
        <v>12270</v>
      </c>
      <c r="I48" s="195">
        <f t="shared" si="4"/>
        <v>14256</v>
      </c>
      <c r="J48" s="186">
        <f t="shared" si="4"/>
        <v>19656</v>
      </c>
      <c r="K48" s="195">
        <f t="shared" si="4"/>
        <v>6030</v>
      </c>
      <c r="L48" s="186">
        <f t="shared" si="4"/>
        <v>6030</v>
      </c>
      <c r="M48" s="195">
        <f t="shared" si="4"/>
        <v>6030</v>
      </c>
      <c r="N48" s="187">
        <f t="shared" si="4"/>
        <v>6600</v>
      </c>
    </row>
    <row r="49" spans="1:14" x14ac:dyDescent="0.3">
      <c r="A49" s="412" t="str">
        <f t="shared" si="3"/>
        <v>Materiali di consumo (bicchieri, tovaglioli, imballaggi)</v>
      </c>
      <c r="B49" s="421"/>
      <c r="C49" s="196">
        <f t="shared" ref="C49:N49" si="5">+C5*C27</f>
        <v>800</v>
      </c>
      <c r="D49" s="188">
        <f t="shared" si="5"/>
        <v>800</v>
      </c>
      <c r="E49" s="196">
        <f t="shared" si="5"/>
        <v>800</v>
      </c>
      <c r="F49" s="188">
        <f t="shared" si="5"/>
        <v>800</v>
      </c>
      <c r="G49" s="196">
        <f t="shared" si="5"/>
        <v>800</v>
      </c>
      <c r="H49" s="188">
        <f t="shared" si="5"/>
        <v>800</v>
      </c>
      <c r="I49" s="196">
        <f t="shared" si="5"/>
        <v>800</v>
      </c>
      <c r="J49" s="188">
        <f t="shared" si="5"/>
        <v>800</v>
      </c>
      <c r="K49" s="196">
        <f t="shared" si="5"/>
        <v>800</v>
      </c>
      <c r="L49" s="188">
        <f t="shared" si="5"/>
        <v>800</v>
      </c>
      <c r="M49" s="196">
        <f t="shared" si="5"/>
        <v>800</v>
      </c>
      <c r="N49" s="189">
        <f t="shared" si="5"/>
        <v>800</v>
      </c>
    </row>
    <row r="50" spans="1:14" x14ac:dyDescent="0.3">
      <c r="A50" s="412">
        <f t="shared" si="3"/>
        <v>0</v>
      </c>
      <c r="B50" s="421"/>
      <c r="C50" s="196">
        <f t="shared" ref="C50:N50" si="6">+C6*C28</f>
        <v>0</v>
      </c>
      <c r="D50" s="188">
        <f t="shared" si="6"/>
        <v>0</v>
      </c>
      <c r="E50" s="196">
        <f t="shared" si="6"/>
        <v>0</v>
      </c>
      <c r="F50" s="188">
        <f t="shared" si="6"/>
        <v>0</v>
      </c>
      <c r="G50" s="196">
        <f t="shared" si="6"/>
        <v>0</v>
      </c>
      <c r="H50" s="188">
        <f t="shared" si="6"/>
        <v>0</v>
      </c>
      <c r="I50" s="196">
        <f t="shared" si="6"/>
        <v>0</v>
      </c>
      <c r="J50" s="188">
        <f t="shared" si="6"/>
        <v>0</v>
      </c>
      <c r="K50" s="196">
        <f t="shared" si="6"/>
        <v>0</v>
      </c>
      <c r="L50" s="188">
        <f t="shared" si="6"/>
        <v>0</v>
      </c>
      <c r="M50" s="196">
        <f t="shared" si="6"/>
        <v>0</v>
      </c>
      <c r="N50" s="189">
        <f t="shared" si="6"/>
        <v>0</v>
      </c>
    </row>
    <row r="51" spans="1:14" x14ac:dyDescent="0.3">
      <c r="A51" s="412">
        <f t="shared" si="3"/>
        <v>0</v>
      </c>
      <c r="B51" s="421"/>
      <c r="C51" s="196">
        <f t="shared" ref="C51:N51" si="7">+C7*C29</f>
        <v>0</v>
      </c>
      <c r="D51" s="188">
        <f t="shared" si="7"/>
        <v>0</v>
      </c>
      <c r="E51" s="196">
        <f t="shared" si="7"/>
        <v>0</v>
      </c>
      <c r="F51" s="188">
        <f t="shared" si="7"/>
        <v>0</v>
      </c>
      <c r="G51" s="196">
        <f t="shared" si="7"/>
        <v>0</v>
      </c>
      <c r="H51" s="188">
        <f t="shared" si="7"/>
        <v>0</v>
      </c>
      <c r="I51" s="196">
        <f t="shared" si="7"/>
        <v>0</v>
      </c>
      <c r="J51" s="188">
        <f t="shared" si="7"/>
        <v>0</v>
      </c>
      <c r="K51" s="196">
        <f t="shared" si="7"/>
        <v>0</v>
      </c>
      <c r="L51" s="188">
        <f t="shared" si="7"/>
        <v>0</v>
      </c>
      <c r="M51" s="196">
        <f t="shared" si="7"/>
        <v>0</v>
      </c>
      <c r="N51" s="189">
        <f t="shared" si="7"/>
        <v>0</v>
      </c>
    </row>
    <row r="52" spans="1:14" x14ac:dyDescent="0.3">
      <c r="A52" s="412">
        <f t="shared" si="3"/>
        <v>0</v>
      </c>
      <c r="B52" s="421"/>
      <c r="C52" s="196">
        <f t="shared" ref="C52:N52" si="8">+C8*C30</f>
        <v>0</v>
      </c>
      <c r="D52" s="188">
        <f t="shared" si="8"/>
        <v>0</v>
      </c>
      <c r="E52" s="196">
        <f t="shared" si="8"/>
        <v>0</v>
      </c>
      <c r="F52" s="188">
        <f t="shared" si="8"/>
        <v>0</v>
      </c>
      <c r="G52" s="196">
        <f t="shared" si="8"/>
        <v>0</v>
      </c>
      <c r="H52" s="188">
        <f t="shared" si="8"/>
        <v>0</v>
      </c>
      <c r="I52" s="196">
        <f t="shared" si="8"/>
        <v>0</v>
      </c>
      <c r="J52" s="188">
        <f t="shared" si="8"/>
        <v>0</v>
      </c>
      <c r="K52" s="196">
        <f t="shared" si="8"/>
        <v>0</v>
      </c>
      <c r="L52" s="188">
        <f t="shared" si="8"/>
        <v>0</v>
      </c>
      <c r="M52" s="196">
        <f t="shared" si="8"/>
        <v>0</v>
      </c>
      <c r="N52" s="189">
        <f t="shared" si="8"/>
        <v>0</v>
      </c>
    </row>
    <row r="53" spans="1:14" x14ac:dyDescent="0.3">
      <c r="A53" s="412">
        <f t="shared" si="3"/>
        <v>0</v>
      </c>
      <c r="B53" s="421"/>
      <c r="C53" s="196">
        <f t="shared" ref="C53:N53" si="9">+C9*C31</f>
        <v>0</v>
      </c>
      <c r="D53" s="188">
        <f t="shared" si="9"/>
        <v>0</v>
      </c>
      <c r="E53" s="196">
        <f t="shared" si="9"/>
        <v>0</v>
      </c>
      <c r="F53" s="188">
        <f t="shared" si="9"/>
        <v>0</v>
      </c>
      <c r="G53" s="196">
        <f t="shared" si="9"/>
        <v>0</v>
      </c>
      <c r="H53" s="188">
        <f t="shared" si="9"/>
        <v>0</v>
      </c>
      <c r="I53" s="196">
        <f t="shared" si="9"/>
        <v>0</v>
      </c>
      <c r="J53" s="188">
        <f t="shared" si="9"/>
        <v>0</v>
      </c>
      <c r="K53" s="196">
        <f t="shared" si="9"/>
        <v>0</v>
      </c>
      <c r="L53" s="188">
        <f t="shared" si="9"/>
        <v>0</v>
      </c>
      <c r="M53" s="196">
        <f t="shared" si="9"/>
        <v>0</v>
      </c>
      <c r="N53" s="189">
        <f t="shared" si="9"/>
        <v>0</v>
      </c>
    </row>
    <row r="54" spans="1:14" x14ac:dyDescent="0.3">
      <c r="A54" s="412">
        <f t="shared" si="3"/>
        <v>0</v>
      </c>
      <c r="B54" s="421"/>
      <c r="C54" s="196">
        <f t="shared" ref="C54:N54" si="10">+C10*C32</f>
        <v>0</v>
      </c>
      <c r="D54" s="188">
        <f t="shared" si="10"/>
        <v>0</v>
      </c>
      <c r="E54" s="196">
        <f t="shared" si="10"/>
        <v>0</v>
      </c>
      <c r="F54" s="188">
        <f t="shared" si="10"/>
        <v>0</v>
      </c>
      <c r="G54" s="196">
        <f t="shared" si="10"/>
        <v>0</v>
      </c>
      <c r="H54" s="188">
        <f t="shared" si="10"/>
        <v>0</v>
      </c>
      <c r="I54" s="196">
        <f t="shared" si="10"/>
        <v>0</v>
      </c>
      <c r="J54" s="188">
        <f t="shared" si="10"/>
        <v>0</v>
      </c>
      <c r="K54" s="196">
        <f t="shared" si="10"/>
        <v>0</v>
      </c>
      <c r="L54" s="188">
        <f t="shared" si="10"/>
        <v>0</v>
      </c>
      <c r="M54" s="196">
        <f t="shared" si="10"/>
        <v>0</v>
      </c>
      <c r="N54" s="189">
        <f t="shared" si="10"/>
        <v>0</v>
      </c>
    </row>
    <row r="55" spans="1:14" x14ac:dyDescent="0.3">
      <c r="A55" s="412">
        <f t="shared" si="3"/>
        <v>0</v>
      </c>
      <c r="B55" s="421"/>
      <c r="C55" s="196">
        <f t="shared" ref="C55:N55" si="11">+C11*C33</f>
        <v>0</v>
      </c>
      <c r="D55" s="188">
        <f t="shared" si="11"/>
        <v>0</v>
      </c>
      <c r="E55" s="196">
        <f t="shared" si="11"/>
        <v>0</v>
      </c>
      <c r="F55" s="188">
        <f t="shared" si="11"/>
        <v>0</v>
      </c>
      <c r="G55" s="196">
        <f t="shared" si="11"/>
        <v>0</v>
      </c>
      <c r="H55" s="188">
        <f t="shared" si="11"/>
        <v>0</v>
      </c>
      <c r="I55" s="196">
        <f t="shared" si="11"/>
        <v>0</v>
      </c>
      <c r="J55" s="188">
        <f t="shared" si="11"/>
        <v>0</v>
      </c>
      <c r="K55" s="196">
        <f t="shared" si="11"/>
        <v>0</v>
      </c>
      <c r="L55" s="188">
        <f t="shared" si="11"/>
        <v>0</v>
      </c>
      <c r="M55" s="196">
        <f t="shared" si="11"/>
        <v>0</v>
      </c>
      <c r="N55" s="189">
        <f t="shared" si="11"/>
        <v>0</v>
      </c>
    </row>
    <row r="56" spans="1:14" x14ac:dyDescent="0.3">
      <c r="A56" s="412">
        <f t="shared" si="3"/>
        <v>0</v>
      </c>
      <c r="B56" s="421"/>
      <c r="C56" s="196">
        <f t="shared" ref="C56:N56" si="12">+C12*C34</f>
        <v>0</v>
      </c>
      <c r="D56" s="188">
        <f t="shared" si="12"/>
        <v>0</v>
      </c>
      <c r="E56" s="196">
        <f t="shared" si="12"/>
        <v>0</v>
      </c>
      <c r="F56" s="188">
        <f t="shared" si="12"/>
        <v>0</v>
      </c>
      <c r="G56" s="196">
        <f t="shared" si="12"/>
        <v>0</v>
      </c>
      <c r="H56" s="188">
        <f t="shared" si="12"/>
        <v>0</v>
      </c>
      <c r="I56" s="196">
        <f t="shared" si="12"/>
        <v>0</v>
      </c>
      <c r="J56" s="188">
        <f t="shared" si="12"/>
        <v>0</v>
      </c>
      <c r="K56" s="196">
        <f t="shared" si="12"/>
        <v>0</v>
      </c>
      <c r="L56" s="188">
        <f t="shared" si="12"/>
        <v>0</v>
      </c>
      <c r="M56" s="196">
        <f t="shared" si="12"/>
        <v>0</v>
      </c>
      <c r="N56" s="189">
        <f t="shared" si="12"/>
        <v>0</v>
      </c>
    </row>
    <row r="57" spans="1:14" x14ac:dyDescent="0.3">
      <c r="A57" s="412">
        <f t="shared" si="3"/>
        <v>0</v>
      </c>
      <c r="B57" s="421"/>
      <c r="C57" s="196">
        <f t="shared" ref="C57:N57" si="13">+C13*C35</f>
        <v>0</v>
      </c>
      <c r="D57" s="188">
        <f t="shared" si="13"/>
        <v>0</v>
      </c>
      <c r="E57" s="196">
        <f t="shared" si="13"/>
        <v>0</v>
      </c>
      <c r="F57" s="188">
        <f t="shared" si="13"/>
        <v>0</v>
      </c>
      <c r="G57" s="196">
        <f t="shared" si="13"/>
        <v>0</v>
      </c>
      <c r="H57" s="188">
        <f t="shared" si="13"/>
        <v>0</v>
      </c>
      <c r="I57" s="196">
        <f t="shared" si="13"/>
        <v>0</v>
      </c>
      <c r="J57" s="188">
        <f t="shared" si="13"/>
        <v>0</v>
      </c>
      <c r="K57" s="196">
        <f t="shared" si="13"/>
        <v>0</v>
      </c>
      <c r="L57" s="188">
        <f t="shared" si="13"/>
        <v>0</v>
      </c>
      <c r="M57" s="196">
        <f t="shared" si="13"/>
        <v>0</v>
      </c>
      <c r="N57" s="189">
        <f t="shared" si="13"/>
        <v>0</v>
      </c>
    </row>
    <row r="58" spans="1:14" x14ac:dyDescent="0.3">
      <c r="A58" s="412">
        <f t="shared" si="3"/>
        <v>0</v>
      </c>
      <c r="B58" s="421"/>
      <c r="C58" s="196">
        <f t="shared" ref="C58:N58" si="14">+C14*C36</f>
        <v>0</v>
      </c>
      <c r="D58" s="188">
        <f t="shared" si="14"/>
        <v>0</v>
      </c>
      <c r="E58" s="196">
        <f t="shared" si="14"/>
        <v>0</v>
      </c>
      <c r="F58" s="188">
        <f t="shared" si="14"/>
        <v>0</v>
      </c>
      <c r="G58" s="196">
        <f t="shared" si="14"/>
        <v>0</v>
      </c>
      <c r="H58" s="188">
        <f t="shared" si="14"/>
        <v>0</v>
      </c>
      <c r="I58" s="196">
        <f t="shared" si="14"/>
        <v>0</v>
      </c>
      <c r="J58" s="188">
        <f t="shared" si="14"/>
        <v>0</v>
      </c>
      <c r="K58" s="196">
        <f t="shared" si="14"/>
        <v>0</v>
      </c>
      <c r="L58" s="188">
        <f t="shared" si="14"/>
        <v>0</v>
      </c>
      <c r="M58" s="196">
        <f t="shared" si="14"/>
        <v>0</v>
      </c>
      <c r="N58" s="189">
        <f t="shared" si="14"/>
        <v>0</v>
      </c>
    </row>
    <row r="59" spans="1:14" x14ac:dyDescent="0.3">
      <c r="A59" s="412">
        <f t="shared" si="3"/>
        <v>0</v>
      </c>
      <c r="B59" s="421"/>
      <c r="C59" s="196">
        <f t="shared" ref="C59:N59" si="15">+C15*C37</f>
        <v>0</v>
      </c>
      <c r="D59" s="188">
        <f t="shared" si="15"/>
        <v>0</v>
      </c>
      <c r="E59" s="196">
        <f t="shared" si="15"/>
        <v>0</v>
      </c>
      <c r="F59" s="188">
        <f t="shared" si="15"/>
        <v>0</v>
      </c>
      <c r="G59" s="196">
        <f t="shared" si="15"/>
        <v>0</v>
      </c>
      <c r="H59" s="188">
        <f t="shared" si="15"/>
        <v>0</v>
      </c>
      <c r="I59" s="196">
        <f t="shared" si="15"/>
        <v>0</v>
      </c>
      <c r="J59" s="188">
        <f t="shared" si="15"/>
        <v>0</v>
      </c>
      <c r="K59" s="196">
        <f t="shared" si="15"/>
        <v>0</v>
      </c>
      <c r="L59" s="188">
        <f t="shared" si="15"/>
        <v>0</v>
      </c>
      <c r="M59" s="196">
        <f t="shared" si="15"/>
        <v>0</v>
      </c>
      <c r="N59" s="189">
        <f t="shared" si="15"/>
        <v>0</v>
      </c>
    </row>
    <row r="60" spans="1:14" x14ac:dyDescent="0.3">
      <c r="A60" s="412">
        <f t="shared" si="3"/>
        <v>0</v>
      </c>
      <c r="B60" s="421"/>
      <c r="C60" s="196">
        <f t="shared" ref="C60:N60" si="16">+C16*C38</f>
        <v>0</v>
      </c>
      <c r="D60" s="188">
        <f t="shared" si="16"/>
        <v>0</v>
      </c>
      <c r="E60" s="196">
        <f t="shared" si="16"/>
        <v>0</v>
      </c>
      <c r="F60" s="188">
        <f t="shared" si="16"/>
        <v>0</v>
      </c>
      <c r="G60" s="196">
        <f t="shared" si="16"/>
        <v>0</v>
      </c>
      <c r="H60" s="188">
        <f t="shared" si="16"/>
        <v>0</v>
      </c>
      <c r="I60" s="196">
        <f t="shared" si="16"/>
        <v>0</v>
      </c>
      <c r="J60" s="188">
        <f t="shared" si="16"/>
        <v>0</v>
      </c>
      <c r="K60" s="196">
        <f t="shared" si="16"/>
        <v>0</v>
      </c>
      <c r="L60" s="188">
        <f t="shared" si="16"/>
        <v>0</v>
      </c>
      <c r="M60" s="196">
        <f t="shared" si="16"/>
        <v>0</v>
      </c>
      <c r="N60" s="189">
        <f t="shared" si="16"/>
        <v>0</v>
      </c>
    </row>
    <row r="61" spans="1:14" x14ac:dyDescent="0.3">
      <c r="A61" s="412">
        <f t="shared" si="3"/>
        <v>0</v>
      </c>
      <c r="B61" s="421"/>
      <c r="C61" s="196">
        <f t="shared" ref="C61:N61" si="17">+C17*C39</f>
        <v>0</v>
      </c>
      <c r="D61" s="188">
        <f t="shared" si="17"/>
        <v>0</v>
      </c>
      <c r="E61" s="196">
        <f t="shared" si="17"/>
        <v>0</v>
      </c>
      <c r="F61" s="188">
        <f t="shared" si="17"/>
        <v>0</v>
      </c>
      <c r="G61" s="196">
        <f t="shared" si="17"/>
        <v>0</v>
      </c>
      <c r="H61" s="188">
        <f t="shared" si="17"/>
        <v>0</v>
      </c>
      <c r="I61" s="196">
        <f t="shared" si="17"/>
        <v>0</v>
      </c>
      <c r="J61" s="188">
        <f t="shared" si="17"/>
        <v>0</v>
      </c>
      <c r="K61" s="196">
        <f t="shared" si="17"/>
        <v>0</v>
      </c>
      <c r="L61" s="188">
        <f t="shared" si="17"/>
        <v>0</v>
      </c>
      <c r="M61" s="196">
        <f t="shared" si="17"/>
        <v>0</v>
      </c>
      <c r="N61" s="189">
        <f t="shared" si="17"/>
        <v>0</v>
      </c>
    </row>
    <row r="62" spans="1:14" x14ac:dyDescent="0.3">
      <c r="A62" s="412">
        <f t="shared" si="3"/>
        <v>0</v>
      </c>
      <c r="B62" s="421"/>
      <c r="C62" s="196">
        <f t="shared" ref="C62:N62" si="18">+C18*C40</f>
        <v>0</v>
      </c>
      <c r="D62" s="188">
        <f t="shared" si="18"/>
        <v>0</v>
      </c>
      <c r="E62" s="196">
        <f t="shared" si="18"/>
        <v>0</v>
      </c>
      <c r="F62" s="188">
        <f t="shared" si="18"/>
        <v>0</v>
      </c>
      <c r="G62" s="196">
        <f t="shared" si="18"/>
        <v>0</v>
      </c>
      <c r="H62" s="188">
        <f t="shared" si="18"/>
        <v>0</v>
      </c>
      <c r="I62" s="196">
        <f t="shared" si="18"/>
        <v>0</v>
      </c>
      <c r="J62" s="188">
        <f t="shared" si="18"/>
        <v>0</v>
      </c>
      <c r="K62" s="196">
        <f t="shared" si="18"/>
        <v>0</v>
      </c>
      <c r="L62" s="188">
        <f t="shared" si="18"/>
        <v>0</v>
      </c>
      <c r="M62" s="196">
        <f t="shared" si="18"/>
        <v>0</v>
      </c>
      <c r="N62" s="189">
        <f t="shared" si="18"/>
        <v>0</v>
      </c>
    </row>
    <row r="63" spans="1:14" x14ac:dyDescent="0.3">
      <c r="A63" s="412">
        <f t="shared" si="3"/>
        <v>0</v>
      </c>
      <c r="B63" s="421"/>
      <c r="C63" s="196">
        <f t="shared" ref="C63:N63" si="19">+C19*C41</f>
        <v>0</v>
      </c>
      <c r="D63" s="188">
        <f t="shared" si="19"/>
        <v>0</v>
      </c>
      <c r="E63" s="196">
        <f t="shared" si="19"/>
        <v>0</v>
      </c>
      <c r="F63" s="188">
        <f t="shared" si="19"/>
        <v>0</v>
      </c>
      <c r="G63" s="196">
        <f t="shared" si="19"/>
        <v>0</v>
      </c>
      <c r="H63" s="188">
        <f t="shared" si="19"/>
        <v>0</v>
      </c>
      <c r="I63" s="196">
        <f t="shared" si="19"/>
        <v>0</v>
      </c>
      <c r="J63" s="188">
        <f t="shared" si="19"/>
        <v>0</v>
      </c>
      <c r="K63" s="196">
        <f t="shared" si="19"/>
        <v>0</v>
      </c>
      <c r="L63" s="188">
        <f t="shared" si="19"/>
        <v>0</v>
      </c>
      <c r="M63" s="196">
        <f t="shared" si="19"/>
        <v>0</v>
      </c>
      <c r="N63" s="189">
        <f t="shared" si="19"/>
        <v>0</v>
      </c>
    </row>
    <row r="64" spans="1:14" x14ac:dyDescent="0.3">
      <c r="A64" s="412">
        <f t="shared" si="3"/>
        <v>0</v>
      </c>
      <c r="B64" s="421"/>
      <c r="C64" s="196">
        <f t="shared" ref="C64:N64" si="20">+C20*C42</f>
        <v>0</v>
      </c>
      <c r="D64" s="188">
        <f t="shared" si="20"/>
        <v>0</v>
      </c>
      <c r="E64" s="196">
        <f t="shared" si="20"/>
        <v>0</v>
      </c>
      <c r="F64" s="188">
        <f t="shared" si="20"/>
        <v>0</v>
      </c>
      <c r="G64" s="196">
        <f t="shared" si="20"/>
        <v>0</v>
      </c>
      <c r="H64" s="188">
        <f t="shared" si="20"/>
        <v>0</v>
      </c>
      <c r="I64" s="196">
        <f t="shared" si="20"/>
        <v>0</v>
      </c>
      <c r="J64" s="188">
        <f t="shared" si="20"/>
        <v>0</v>
      </c>
      <c r="K64" s="196">
        <f t="shared" si="20"/>
        <v>0</v>
      </c>
      <c r="L64" s="188">
        <f t="shared" si="20"/>
        <v>0</v>
      </c>
      <c r="M64" s="196">
        <f t="shared" si="20"/>
        <v>0</v>
      </c>
      <c r="N64" s="189">
        <f t="shared" si="20"/>
        <v>0</v>
      </c>
    </row>
    <row r="65" spans="1:78" x14ac:dyDescent="0.3">
      <c r="A65" s="412">
        <f t="shared" si="3"/>
        <v>0</v>
      </c>
      <c r="B65" s="421"/>
      <c r="C65" s="196">
        <f t="shared" ref="C65:N65" si="21">+C21*C43</f>
        <v>0</v>
      </c>
      <c r="D65" s="188">
        <f t="shared" si="21"/>
        <v>0</v>
      </c>
      <c r="E65" s="196">
        <f t="shared" si="21"/>
        <v>0</v>
      </c>
      <c r="F65" s="188">
        <f t="shared" si="21"/>
        <v>0</v>
      </c>
      <c r="G65" s="196">
        <f t="shared" si="21"/>
        <v>0</v>
      </c>
      <c r="H65" s="188">
        <f t="shared" si="21"/>
        <v>0</v>
      </c>
      <c r="I65" s="196">
        <f t="shared" si="21"/>
        <v>0</v>
      </c>
      <c r="J65" s="188">
        <f t="shared" si="21"/>
        <v>0</v>
      </c>
      <c r="K65" s="196">
        <f t="shared" si="21"/>
        <v>0</v>
      </c>
      <c r="L65" s="188">
        <f t="shared" si="21"/>
        <v>0</v>
      </c>
      <c r="M65" s="196">
        <f t="shared" si="21"/>
        <v>0</v>
      </c>
      <c r="N65" s="189">
        <f t="shared" si="21"/>
        <v>0</v>
      </c>
    </row>
    <row r="66" spans="1:78" x14ac:dyDescent="0.3">
      <c r="A66" s="412">
        <f t="shared" si="3"/>
        <v>0</v>
      </c>
      <c r="B66" s="421"/>
      <c r="C66" s="196">
        <f t="shared" ref="C66:N66" si="22">+C22*C44</f>
        <v>0</v>
      </c>
      <c r="D66" s="188">
        <f t="shared" si="22"/>
        <v>0</v>
      </c>
      <c r="E66" s="196">
        <f t="shared" si="22"/>
        <v>0</v>
      </c>
      <c r="F66" s="188">
        <f t="shared" si="22"/>
        <v>0</v>
      </c>
      <c r="G66" s="196">
        <f t="shared" si="22"/>
        <v>0</v>
      </c>
      <c r="H66" s="188">
        <f t="shared" si="22"/>
        <v>0</v>
      </c>
      <c r="I66" s="196">
        <f t="shared" si="22"/>
        <v>0</v>
      </c>
      <c r="J66" s="188">
        <f t="shared" si="22"/>
        <v>0</v>
      </c>
      <c r="K66" s="196">
        <f t="shared" si="22"/>
        <v>0</v>
      </c>
      <c r="L66" s="188">
        <f t="shared" si="22"/>
        <v>0</v>
      </c>
      <c r="M66" s="196">
        <f t="shared" si="22"/>
        <v>0</v>
      </c>
      <c r="N66" s="189">
        <f t="shared" si="22"/>
        <v>0</v>
      </c>
    </row>
    <row r="67" spans="1:78" x14ac:dyDescent="0.3">
      <c r="A67" s="414">
        <f t="shared" si="3"/>
        <v>0</v>
      </c>
      <c r="B67" s="422"/>
      <c r="C67" s="197">
        <f t="shared" ref="C67:N67" si="23">+C23*C45</f>
        <v>0</v>
      </c>
      <c r="D67" s="190">
        <f t="shared" si="23"/>
        <v>0</v>
      </c>
      <c r="E67" s="197">
        <f t="shared" si="23"/>
        <v>0</v>
      </c>
      <c r="F67" s="190">
        <f t="shared" si="23"/>
        <v>0</v>
      </c>
      <c r="G67" s="197">
        <f t="shared" si="23"/>
        <v>0</v>
      </c>
      <c r="H67" s="190">
        <f t="shared" si="23"/>
        <v>0</v>
      </c>
      <c r="I67" s="197">
        <f t="shared" si="23"/>
        <v>0</v>
      </c>
      <c r="J67" s="190">
        <f t="shared" si="23"/>
        <v>0</v>
      </c>
      <c r="K67" s="197">
        <f t="shared" si="23"/>
        <v>0</v>
      </c>
      <c r="L67" s="190">
        <f t="shared" si="23"/>
        <v>0</v>
      </c>
      <c r="M67" s="197">
        <f t="shared" si="23"/>
        <v>0</v>
      </c>
      <c r="N67" s="191">
        <f t="shared" si="23"/>
        <v>0</v>
      </c>
    </row>
    <row r="68" spans="1:78" s="19" customFormat="1" ht="24.9" customHeight="1" x14ac:dyDescent="0.3">
      <c r="A68" s="423" t="s">
        <v>3</v>
      </c>
      <c r="B68" s="424"/>
      <c r="C68" s="183">
        <f>SUM(C48:C67)</f>
        <v>6800</v>
      </c>
      <c r="D68" s="183">
        <f>SUM(D48:D67)</f>
        <v>6290</v>
      </c>
      <c r="E68" s="183">
        <f t="shared" ref="E68:N68" si="24">SUM(E48:E67)</f>
        <v>6830</v>
      </c>
      <c r="F68" s="183">
        <f t="shared" si="24"/>
        <v>6830</v>
      </c>
      <c r="G68" s="183">
        <f t="shared" si="24"/>
        <v>6830</v>
      </c>
      <c r="H68" s="183">
        <f t="shared" si="24"/>
        <v>13070</v>
      </c>
      <c r="I68" s="183">
        <f t="shared" si="24"/>
        <v>15056</v>
      </c>
      <c r="J68" s="183">
        <f t="shared" si="24"/>
        <v>20456</v>
      </c>
      <c r="K68" s="183">
        <f t="shared" si="24"/>
        <v>6830</v>
      </c>
      <c r="L68" s="183">
        <f t="shared" si="24"/>
        <v>6830</v>
      </c>
      <c r="M68" s="183">
        <f t="shared" si="24"/>
        <v>6830</v>
      </c>
      <c r="N68" s="184">
        <f t="shared" si="24"/>
        <v>7400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</row>
    <row r="70" spans="1:78" s="7" customFormat="1" ht="24.9" customHeight="1" x14ac:dyDescent="0.3">
      <c r="A70" s="177" t="s">
        <v>11</v>
      </c>
      <c r="B70" s="199" t="s">
        <v>4</v>
      </c>
      <c r="C70" s="192">
        <f t="shared" ref="C70:N70" si="25">+C3</f>
        <v>44927</v>
      </c>
      <c r="D70" s="178">
        <f t="shared" si="25"/>
        <v>44958</v>
      </c>
      <c r="E70" s="193">
        <f t="shared" si="25"/>
        <v>44986</v>
      </c>
      <c r="F70" s="178">
        <f t="shared" si="25"/>
        <v>45017</v>
      </c>
      <c r="G70" s="193">
        <f t="shared" si="25"/>
        <v>45047</v>
      </c>
      <c r="H70" s="178">
        <f t="shared" si="25"/>
        <v>45078</v>
      </c>
      <c r="I70" s="193">
        <f t="shared" si="25"/>
        <v>45108</v>
      </c>
      <c r="J70" s="178">
        <f t="shared" si="25"/>
        <v>45139</v>
      </c>
      <c r="K70" s="193">
        <f t="shared" si="25"/>
        <v>45170</v>
      </c>
      <c r="L70" s="178">
        <f t="shared" si="25"/>
        <v>45200</v>
      </c>
      <c r="M70" s="193">
        <f t="shared" si="25"/>
        <v>45231</v>
      </c>
      <c r="N70" s="178">
        <f t="shared" si="25"/>
        <v>45261</v>
      </c>
    </row>
    <row r="71" spans="1:78" x14ac:dyDescent="0.3">
      <c r="A71" s="201" t="str">
        <f t="shared" ref="A71:A90" si="26">+A4</f>
        <v>Materie prime (malto, luppolo, lievito, ingredienti cibo)</v>
      </c>
      <c r="B71" s="231">
        <v>0.22</v>
      </c>
      <c r="C71" s="204">
        <f t="shared" ref="C71:N71" si="27">+C48*$B71</f>
        <v>1320</v>
      </c>
      <c r="D71" s="195">
        <f t="shared" si="27"/>
        <v>1207.8</v>
      </c>
      <c r="E71" s="186">
        <f t="shared" si="27"/>
        <v>1326.6</v>
      </c>
      <c r="F71" s="195">
        <f t="shared" si="27"/>
        <v>1326.6</v>
      </c>
      <c r="G71" s="186">
        <f t="shared" si="27"/>
        <v>1326.6</v>
      </c>
      <c r="H71" s="195">
        <f t="shared" si="27"/>
        <v>2699.4</v>
      </c>
      <c r="I71" s="186">
        <f t="shared" si="27"/>
        <v>3136.32</v>
      </c>
      <c r="J71" s="195">
        <f t="shared" si="27"/>
        <v>4324.32</v>
      </c>
      <c r="K71" s="186">
        <f t="shared" si="27"/>
        <v>1326.6</v>
      </c>
      <c r="L71" s="195">
        <f t="shared" si="27"/>
        <v>1326.6</v>
      </c>
      <c r="M71" s="186">
        <f t="shared" si="27"/>
        <v>1326.6</v>
      </c>
      <c r="N71" s="195">
        <f t="shared" si="27"/>
        <v>1452</v>
      </c>
    </row>
    <row r="72" spans="1:78" x14ac:dyDescent="0.3">
      <c r="A72" s="202" t="str">
        <f t="shared" si="26"/>
        <v>Materiali di consumo (bicchieri, tovaglioli, imballaggi)</v>
      </c>
      <c r="B72" s="232">
        <v>0.22</v>
      </c>
      <c r="C72" s="205">
        <f t="shared" ref="C72:N72" si="28">+C49*$B72</f>
        <v>176</v>
      </c>
      <c r="D72" s="196">
        <f t="shared" si="28"/>
        <v>176</v>
      </c>
      <c r="E72" s="188">
        <f t="shared" si="28"/>
        <v>176</v>
      </c>
      <c r="F72" s="196">
        <f t="shared" si="28"/>
        <v>176</v>
      </c>
      <c r="G72" s="188">
        <f t="shared" si="28"/>
        <v>176</v>
      </c>
      <c r="H72" s="196">
        <f t="shared" si="28"/>
        <v>176</v>
      </c>
      <c r="I72" s="188">
        <f t="shared" si="28"/>
        <v>176</v>
      </c>
      <c r="J72" s="196">
        <f t="shared" si="28"/>
        <v>176</v>
      </c>
      <c r="K72" s="188">
        <f t="shared" si="28"/>
        <v>176</v>
      </c>
      <c r="L72" s="196">
        <f t="shared" si="28"/>
        <v>176</v>
      </c>
      <c r="M72" s="188">
        <f t="shared" si="28"/>
        <v>176</v>
      </c>
      <c r="N72" s="196">
        <f t="shared" si="28"/>
        <v>176</v>
      </c>
    </row>
    <row r="73" spans="1:78" x14ac:dyDescent="0.3">
      <c r="A73" s="202">
        <f t="shared" si="26"/>
        <v>0</v>
      </c>
      <c r="B73" s="232">
        <v>0.22</v>
      </c>
      <c r="C73" s="205">
        <f t="shared" ref="C73:N73" si="29">+C50*$B73</f>
        <v>0</v>
      </c>
      <c r="D73" s="196">
        <f t="shared" si="29"/>
        <v>0</v>
      </c>
      <c r="E73" s="188">
        <f t="shared" si="29"/>
        <v>0</v>
      </c>
      <c r="F73" s="196">
        <f t="shared" si="29"/>
        <v>0</v>
      </c>
      <c r="G73" s="188">
        <f t="shared" si="29"/>
        <v>0</v>
      </c>
      <c r="H73" s="196">
        <f t="shared" si="29"/>
        <v>0</v>
      </c>
      <c r="I73" s="188">
        <f t="shared" si="29"/>
        <v>0</v>
      </c>
      <c r="J73" s="196">
        <f t="shared" si="29"/>
        <v>0</v>
      </c>
      <c r="K73" s="188">
        <f t="shared" si="29"/>
        <v>0</v>
      </c>
      <c r="L73" s="196">
        <f t="shared" si="29"/>
        <v>0</v>
      </c>
      <c r="M73" s="188">
        <f t="shared" si="29"/>
        <v>0</v>
      </c>
      <c r="N73" s="196">
        <f t="shared" si="29"/>
        <v>0</v>
      </c>
    </row>
    <row r="74" spans="1:78" x14ac:dyDescent="0.3">
      <c r="A74" s="202">
        <f t="shared" si="26"/>
        <v>0</v>
      </c>
      <c r="B74" s="232"/>
      <c r="C74" s="205">
        <f t="shared" ref="C74:N74" si="30">+C51*$B74</f>
        <v>0</v>
      </c>
      <c r="D74" s="196">
        <f t="shared" si="30"/>
        <v>0</v>
      </c>
      <c r="E74" s="188">
        <f t="shared" si="30"/>
        <v>0</v>
      </c>
      <c r="F74" s="196">
        <f t="shared" si="30"/>
        <v>0</v>
      </c>
      <c r="G74" s="188">
        <f t="shared" si="30"/>
        <v>0</v>
      </c>
      <c r="H74" s="196">
        <f t="shared" si="30"/>
        <v>0</v>
      </c>
      <c r="I74" s="188">
        <f t="shared" si="30"/>
        <v>0</v>
      </c>
      <c r="J74" s="196">
        <f t="shared" si="30"/>
        <v>0</v>
      </c>
      <c r="K74" s="188">
        <f t="shared" si="30"/>
        <v>0</v>
      </c>
      <c r="L74" s="196">
        <f t="shared" si="30"/>
        <v>0</v>
      </c>
      <c r="M74" s="188">
        <f t="shared" si="30"/>
        <v>0</v>
      </c>
      <c r="N74" s="196">
        <f t="shared" si="30"/>
        <v>0</v>
      </c>
    </row>
    <row r="75" spans="1:78" x14ac:dyDescent="0.3">
      <c r="A75" s="202">
        <f t="shared" si="26"/>
        <v>0</v>
      </c>
      <c r="B75" s="232"/>
      <c r="C75" s="205">
        <f t="shared" ref="C75:N75" si="31">+C52*$B75</f>
        <v>0</v>
      </c>
      <c r="D75" s="196">
        <f t="shared" si="31"/>
        <v>0</v>
      </c>
      <c r="E75" s="188">
        <f t="shared" si="31"/>
        <v>0</v>
      </c>
      <c r="F75" s="196">
        <f t="shared" si="31"/>
        <v>0</v>
      </c>
      <c r="G75" s="188">
        <f t="shared" si="31"/>
        <v>0</v>
      </c>
      <c r="H75" s="196">
        <f t="shared" si="31"/>
        <v>0</v>
      </c>
      <c r="I75" s="188">
        <f t="shared" si="31"/>
        <v>0</v>
      </c>
      <c r="J75" s="196">
        <f t="shared" si="31"/>
        <v>0</v>
      </c>
      <c r="K75" s="188">
        <f t="shared" si="31"/>
        <v>0</v>
      </c>
      <c r="L75" s="196">
        <f t="shared" si="31"/>
        <v>0</v>
      </c>
      <c r="M75" s="188">
        <f t="shared" si="31"/>
        <v>0</v>
      </c>
      <c r="N75" s="196">
        <f t="shared" si="31"/>
        <v>0</v>
      </c>
    </row>
    <row r="76" spans="1:78" x14ac:dyDescent="0.3">
      <c r="A76" s="202">
        <f t="shared" si="26"/>
        <v>0</v>
      </c>
      <c r="B76" s="232"/>
      <c r="C76" s="205">
        <f t="shared" ref="C76:N76" si="32">+C53*$B76</f>
        <v>0</v>
      </c>
      <c r="D76" s="196">
        <f t="shared" si="32"/>
        <v>0</v>
      </c>
      <c r="E76" s="188">
        <f t="shared" si="32"/>
        <v>0</v>
      </c>
      <c r="F76" s="196">
        <f t="shared" si="32"/>
        <v>0</v>
      </c>
      <c r="G76" s="188">
        <f t="shared" si="32"/>
        <v>0</v>
      </c>
      <c r="H76" s="196">
        <f t="shared" si="32"/>
        <v>0</v>
      </c>
      <c r="I76" s="188">
        <f t="shared" si="32"/>
        <v>0</v>
      </c>
      <c r="J76" s="196">
        <f t="shared" si="32"/>
        <v>0</v>
      </c>
      <c r="K76" s="188">
        <f t="shared" si="32"/>
        <v>0</v>
      </c>
      <c r="L76" s="196">
        <f t="shared" si="32"/>
        <v>0</v>
      </c>
      <c r="M76" s="188">
        <f t="shared" si="32"/>
        <v>0</v>
      </c>
      <c r="N76" s="196">
        <f t="shared" si="32"/>
        <v>0</v>
      </c>
    </row>
    <row r="77" spans="1:78" x14ac:dyDescent="0.3">
      <c r="A77" s="202">
        <f t="shared" si="26"/>
        <v>0</v>
      </c>
      <c r="B77" s="232"/>
      <c r="C77" s="205">
        <f t="shared" ref="C77:N77" si="33">+C54*$B77</f>
        <v>0</v>
      </c>
      <c r="D77" s="196">
        <f t="shared" si="33"/>
        <v>0</v>
      </c>
      <c r="E77" s="188">
        <f t="shared" si="33"/>
        <v>0</v>
      </c>
      <c r="F77" s="196">
        <f t="shared" si="33"/>
        <v>0</v>
      </c>
      <c r="G77" s="188">
        <f t="shared" si="33"/>
        <v>0</v>
      </c>
      <c r="H77" s="196">
        <f t="shared" si="33"/>
        <v>0</v>
      </c>
      <c r="I77" s="188">
        <f t="shared" si="33"/>
        <v>0</v>
      </c>
      <c r="J77" s="196">
        <f t="shared" si="33"/>
        <v>0</v>
      </c>
      <c r="K77" s="188">
        <f t="shared" si="33"/>
        <v>0</v>
      </c>
      <c r="L77" s="196">
        <f t="shared" si="33"/>
        <v>0</v>
      </c>
      <c r="M77" s="188">
        <f t="shared" si="33"/>
        <v>0</v>
      </c>
      <c r="N77" s="196">
        <f t="shared" si="33"/>
        <v>0</v>
      </c>
    </row>
    <row r="78" spans="1:78" x14ac:dyDescent="0.3">
      <c r="A78" s="202">
        <f t="shared" si="26"/>
        <v>0</v>
      </c>
      <c r="B78" s="232"/>
      <c r="C78" s="205">
        <f t="shared" ref="C78:N78" si="34">+C55*$B78</f>
        <v>0</v>
      </c>
      <c r="D78" s="196">
        <f t="shared" si="34"/>
        <v>0</v>
      </c>
      <c r="E78" s="188">
        <f t="shared" si="34"/>
        <v>0</v>
      </c>
      <c r="F78" s="196">
        <f t="shared" si="34"/>
        <v>0</v>
      </c>
      <c r="G78" s="188">
        <f t="shared" si="34"/>
        <v>0</v>
      </c>
      <c r="H78" s="196">
        <f t="shared" si="34"/>
        <v>0</v>
      </c>
      <c r="I78" s="188">
        <f t="shared" si="34"/>
        <v>0</v>
      </c>
      <c r="J78" s="196">
        <f t="shared" si="34"/>
        <v>0</v>
      </c>
      <c r="K78" s="188">
        <f t="shared" si="34"/>
        <v>0</v>
      </c>
      <c r="L78" s="196">
        <f t="shared" si="34"/>
        <v>0</v>
      </c>
      <c r="M78" s="188">
        <f t="shared" si="34"/>
        <v>0</v>
      </c>
      <c r="N78" s="196">
        <f t="shared" si="34"/>
        <v>0</v>
      </c>
    </row>
    <row r="79" spans="1:78" x14ac:dyDescent="0.3">
      <c r="A79" s="202">
        <f t="shared" si="26"/>
        <v>0</v>
      </c>
      <c r="B79" s="232"/>
      <c r="C79" s="205">
        <f t="shared" ref="C79:N79" si="35">+C56*$B79</f>
        <v>0</v>
      </c>
      <c r="D79" s="196">
        <f t="shared" si="35"/>
        <v>0</v>
      </c>
      <c r="E79" s="188">
        <f t="shared" si="35"/>
        <v>0</v>
      </c>
      <c r="F79" s="196">
        <f t="shared" si="35"/>
        <v>0</v>
      </c>
      <c r="G79" s="188">
        <f t="shared" si="35"/>
        <v>0</v>
      </c>
      <c r="H79" s="196">
        <f t="shared" si="35"/>
        <v>0</v>
      </c>
      <c r="I79" s="188">
        <f t="shared" si="35"/>
        <v>0</v>
      </c>
      <c r="J79" s="196">
        <f t="shared" si="35"/>
        <v>0</v>
      </c>
      <c r="K79" s="188">
        <f t="shared" si="35"/>
        <v>0</v>
      </c>
      <c r="L79" s="196">
        <f t="shared" si="35"/>
        <v>0</v>
      </c>
      <c r="M79" s="188">
        <f t="shared" si="35"/>
        <v>0</v>
      </c>
      <c r="N79" s="196">
        <f t="shared" si="35"/>
        <v>0</v>
      </c>
    </row>
    <row r="80" spans="1:78" x14ac:dyDescent="0.3">
      <c r="A80" s="202">
        <f t="shared" si="26"/>
        <v>0</v>
      </c>
      <c r="B80" s="232"/>
      <c r="C80" s="205">
        <f t="shared" ref="C80:N80" si="36">+C57*$B80</f>
        <v>0</v>
      </c>
      <c r="D80" s="196">
        <f t="shared" si="36"/>
        <v>0</v>
      </c>
      <c r="E80" s="188">
        <f t="shared" si="36"/>
        <v>0</v>
      </c>
      <c r="F80" s="196">
        <f t="shared" si="36"/>
        <v>0</v>
      </c>
      <c r="G80" s="188">
        <f t="shared" si="36"/>
        <v>0</v>
      </c>
      <c r="H80" s="196">
        <f t="shared" si="36"/>
        <v>0</v>
      </c>
      <c r="I80" s="188">
        <f t="shared" si="36"/>
        <v>0</v>
      </c>
      <c r="J80" s="196">
        <f t="shared" si="36"/>
        <v>0</v>
      </c>
      <c r="K80" s="188">
        <f t="shared" si="36"/>
        <v>0</v>
      </c>
      <c r="L80" s="196">
        <f t="shared" si="36"/>
        <v>0</v>
      </c>
      <c r="M80" s="188">
        <f t="shared" si="36"/>
        <v>0</v>
      </c>
      <c r="N80" s="196">
        <f t="shared" si="36"/>
        <v>0</v>
      </c>
    </row>
    <row r="81" spans="1:78" x14ac:dyDescent="0.3">
      <c r="A81" s="202">
        <f t="shared" si="26"/>
        <v>0</v>
      </c>
      <c r="B81" s="232"/>
      <c r="C81" s="205">
        <f t="shared" ref="C81:N81" si="37">+C58*$B81</f>
        <v>0</v>
      </c>
      <c r="D81" s="196">
        <f t="shared" si="37"/>
        <v>0</v>
      </c>
      <c r="E81" s="188">
        <f t="shared" si="37"/>
        <v>0</v>
      </c>
      <c r="F81" s="196">
        <f t="shared" si="37"/>
        <v>0</v>
      </c>
      <c r="G81" s="188">
        <f t="shared" si="37"/>
        <v>0</v>
      </c>
      <c r="H81" s="196">
        <f t="shared" si="37"/>
        <v>0</v>
      </c>
      <c r="I81" s="188">
        <f t="shared" si="37"/>
        <v>0</v>
      </c>
      <c r="J81" s="196">
        <f t="shared" si="37"/>
        <v>0</v>
      </c>
      <c r="K81" s="188">
        <f t="shared" si="37"/>
        <v>0</v>
      </c>
      <c r="L81" s="196">
        <f t="shared" si="37"/>
        <v>0</v>
      </c>
      <c r="M81" s="188">
        <f t="shared" si="37"/>
        <v>0</v>
      </c>
      <c r="N81" s="196">
        <f t="shared" si="37"/>
        <v>0</v>
      </c>
    </row>
    <row r="82" spans="1:78" x14ac:dyDescent="0.3">
      <c r="A82" s="202">
        <f t="shared" si="26"/>
        <v>0</v>
      </c>
      <c r="B82" s="232"/>
      <c r="C82" s="205">
        <f t="shared" ref="C82:N82" si="38">+C59*$B82</f>
        <v>0</v>
      </c>
      <c r="D82" s="196">
        <f t="shared" si="38"/>
        <v>0</v>
      </c>
      <c r="E82" s="188">
        <f t="shared" si="38"/>
        <v>0</v>
      </c>
      <c r="F82" s="196">
        <f t="shared" si="38"/>
        <v>0</v>
      </c>
      <c r="G82" s="188">
        <f t="shared" si="38"/>
        <v>0</v>
      </c>
      <c r="H82" s="196">
        <f t="shared" si="38"/>
        <v>0</v>
      </c>
      <c r="I82" s="188">
        <f t="shared" si="38"/>
        <v>0</v>
      </c>
      <c r="J82" s="196">
        <f t="shared" si="38"/>
        <v>0</v>
      </c>
      <c r="K82" s="188">
        <f t="shared" si="38"/>
        <v>0</v>
      </c>
      <c r="L82" s="196">
        <f t="shared" si="38"/>
        <v>0</v>
      </c>
      <c r="M82" s="188">
        <f t="shared" si="38"/>
        <v>0</v>
      </c>
      <c r="N82" s="196">
        <f t="shared" si="38"/>
        <v>0</v>
      </c>
    </row>
    <row r="83" spans="1:78" x14ac:dyDescent="0.3">
      <c r="A83" s="202">
        <f t="shared" si="26"/>
        <v>0</v>
      </c>
      <c r="B83" s="232"/>
      <c r="C83" s="205">
        <f t="shared" ref="C83:N83" si="39">+C60*$B83</f>
        <v>0</v>
      </c>
      <c r="D83" s="196">
        <f t="shared" si="39"/>
        <v>0</v>
      </c>
      <c r="E83" s="188">
        <f t="shared" si="39"/>
        <v>0</v>
      </c>
      <c r="F83" s="196">
        <f t="shared" si="39"/>
        <v>0</v>
      </c>
      <c r="G83" s="188">
        <f t="shared" si="39"/>
        <v>0</v>
      </c>
      <c r="H83" s="196">
        <f t="shared" si="39"/>
        <v>0</v>
      </c>
      <c r="I83" s="188">
        <f t="shared" si="39"/>
        <v>0</v>
      </c>
      <c r="J83" s="196">
        <f t="shared" si="39"/>
        <v>0</v>
      </c>
      <c r="K83" s="188">
        <f t="shared" si="39"/>
        <v>0</v>
      </c>
      <c r="L83" s="196">
        <f t="shared" si="39"/>
        <v>0</v>
      </c>
      <c r="M83" s="188">
        <f t="shared" si="39"/>
        <v>0</v>
      </c>
      <c r="N83" s="196">
        <f t="shared" si="39"/>
        <v>0</v>
      </c>
    </row>
    <row r="84" spans="1:78" x14ac:dyDescent="0.3">
      <c r="A84" s="202">
        <f t="shared" si="26"/>
        <v>0</v>
      </c>
      <c r="B84" s="232"/>
      <c r="C84" s="205">
        <f t="shared" ref="C84:N84" si="40">+C61*$B84</f>
        <v>0</v>
      </c>
      <c r="D84" s="196">
        <f t="shared" si="40"/>
        <v>0</v>
      </c>
      <c r="E84" s="188">
        <f t="shared" si="40"/>
        <v>0</v>
      </c>
      <c r="F84" s="196">
        <f t="shared" si="40"/>
        <v>0</v>
      </c>
      <c r="G84" s="188">
        <f t="shared" si="40"/>
        <v>0</v>
      </c>
      <c r="H84" s="196">
        <f t="shared" si="40"/>
        <v>0</v>
      </c>
      <c r="I84" s="188">
        <f t="shared" si="40"/>
        <v>0</v>
      </c>
      <c r="J84" s="196">
        <f t="shared" si="40"/>
        <v>0</v>
      </c>
      <c r="K84" s="188">
        <f t="shared" si="40"/>
        <v>0</v>
      </c>
      <c r="L84" s="196">
        <f t="shared" si="40"/>
        <v>0</v>
      </c>
      <c r="M84" s="188">
        <f t="shared" si="40"/>
        <v>0</v>
      </c>
      <c r="N84" s="196">
        <f t="shared" si="40"/>
        <v>0</v>
      </c>
    </row>
    <row r="85" spans="1:78" x14ac:dyDescent="0.3">
      <c r="A85" s="202">
        <f t="shared" si="26"/>
        <v>0</v>
      </c>
      <c r="B85" s="232"/>
      <c r="C85" s="205">
        <f t="shared" ref="C85:N85" si="41">+C62*$B85</f>
        <v>0</v>
      </c>
      <c r="D85" s="196">
        <f t="shared" si="41"/>
        <v>0</v>
      </c>
      <c r="E85" s="188">
        <f t="shared" si="41"/>
        <v>0</v>
      </c>
      <c r="F85" s="196">
        <f t="shared" si="41"/>
        <v>0</v>
      </c>
      <c r="G85" s="188">
        <f t="shared" si="41"/>
        <v>0</v>
      </c>
      <c r="H85" s="196">
        <f t="shared" si="41"/>
        <v>0</v>
      </c>
      <c r="I85" s="188">
        <f t="shared" si="41"/>
        <v>0</v>
      </c>
      <c r="J85" s="196">
        <f t="shared" si="41"/>
        <v>0</v>
      </c>
      <c r="K85" s="188">
        <f t="shared" si="41"/>
        <v>0</v>
      </c>
      <c r="L85" s="196">
        <f t="shared" si="41"/>
        <v>0</v>
      </c>
      <c r="M85" s="188">
        <f t="shared" si="41"/>
        <v>0</v>
      </c>
      <c r="N85" s="196">
        <f t="shared" si="41"/>
        <v>0</v>
      </c>
    </row>
    <row r="86" spans="1:78" x14ac:dyDescent="0.3">
      <c r="A86" s="202">
        <f t="shared" si="26"/>
        <v>0</v>
      </c>
      <c r="B86" s="232"/>
      <c r="C86" s="205">
        <f t="shared" ref="C86:N86" si="42">+C63*$B86</f>
        <v>0</v>
      </c>
      <c r="D86" s="196">
        <f t="shared" si="42"/>
        <v>0</v>
      </c>
      <c r="E86" s="188">
        <f t="shared" si="42"/>
        <v>0</v>
      </c>
      <c r="F86" s="196">
        <f t="shared" si="42"/>
        <v>0</v>
      </c>
      <c r="G86" s="188">
        <f t="shared" si="42"/>
        <v>0</v>
      </c>
      <c r="H86" s="196">
        <f t="shared" si="42"/>
        <v>0</v>
      </c>
      <c r="I86" s="188">
        <f t="shared" si="42"/>
        <v>0</v>
      </c>
      <c r="J86" s="196">
        <f t="shared" si="42"/>
        <v>0</v>
      </c>
      <c r="K86" s="188">
        <f t="shared" si="42"/>
        <v>0</v>
      </c>
      <c r="L86" s="196">
        <f t="shared" si="42"/>
        <v>0</v>
      </c>
      <c r="M86" s="188">
        <f t="shared" si="42"/>
        <v>0</v>
      </c>
      <c r="N86" s="196">
        <f t="shared" si="42"/>
        <v>0</v>
      </c>
    </row>
    <row r="87" spans="1:78" x14ac:dyDescent="0.3">
      <c r="A87" s="202">
        <f t="shared" si="26"/>
        <v>0</v>
      </c>
      <c r="B87" s="232"/>
      <c r="C87" s="205">
        <f t="shared" ref="C87:N87" si="43">+C64*$B87</f>
        <v>0</v>
      </c>
      <c r="D87" s="196">
        <f t="shared" si="43"/>
        <v>0</v>
      </c>
      <c r="E87" s="188">
        <f t="shared" si="43"/>
        <v>0</v>
      </c>
      <c r="F87" s="196">
        <f t="shared" si="43"/>
        <v>0</v>
      </c>
      <c r="G87" s="188">
        <f t="shared" si="43"/>
        <v>0</v>
      </c>
      <c r="H87" s="196">
        <f t="shared" si="43"/>
        <v>0</v>
      </c>
      <c r="I87" s="188">
        <f t="shared" si="43"/>
        <v>0</v>
      </c>
      <c r="J87" s="196">
        <f t="shared" si="43"/>
        <v>0</v>
      </c>
      <c r="K87" s="188">
        <f t="shared" si="43"/>
        <v>0</v>
      </c>
      <c r="L87" s="196">
        <f t="shared" si="43"/>
        <v>0</v>
      </c>
      <c r="M87" s="188">
        <f t="shared" si="43"/>
        <v>0</v>
      </c>
      <c r="N87" s="196">
        <f t="shared" si="43"/>
        <v>0</v>
      </c>
    </row>
    <row r="88" spans="1:78" x14ac:dyDescent="0.3">
      <c r="A88" s="202">
        <f t="shared" si="26"/>
        <v>0</v>
      </c>
      <c r="B88" s="232"/>
      <c r="C88" s="205">
        <f t="shared" ref="C88:N88" si="44">+C65*$B88</f>
        <v>0</v>
      </c>
      <c r="D88" s="196">
        <f t="shared" si="44"/>
        <v>0</v>
      </c>
      <c r="E88" s="188">
        <f t="shared" si="44"/>
        <v>0</v>
      </c>
      <c r="F88" s="196">
        <f t="shared" si="44"/>
        <v>0</v>
      </c>
      <c r="G88" s="188">
        <f t="shared" si="44"/>
        <v>0</v>
      </c>
      <c r="H88" s="196">
        <f t="shared" si="44"/>
        <v>0</v>
      </c>
      <c r="I88" s="188">
        <f t="shared" si="44"/>
        <v>0</v>
      </c>
      <c r="J88" s="196">
        <f t="shared" si="44"/>
        <v>0</v>
      </c>
      <c r="K88" s="188">
        <f t="shared" si="44"/>
        <v>0</v>
      </c>
      <c r="L88" s="196">
        <f t="shared" si="44"/>
        <v>0</v>
      </c>
      <c r="M88" s="188">
        <f t="shared" si="44"/>
        <v>0</v>
      </c>
      <c r="N88" s="196">
        <f t="shared" si="44"/>
        <v>0</v>
      </c>
    </row>
    <row r="89" spans="1:78" x14ac:dyDescent="0.3">
      <c r="A89" s="202">
        <f t="shared" si="26"/>
        <v>0</v>
      </c>
      <c r="B89" s="232"/>
      <c r="C89" s="205">
        <f t="shared" ref="C89:N89" si="45">+C66*$B89</f>
        <v>0</v>
      </c>
      <c r="D89" s="196">
        <f t="shared" si="45"/>
        <v>0</v>
      </c>
      <c r="E89" s="188">
        <f t="shared" si="45"/>
        <v>0</v>
      </c>
      <c r="F89" s="196">
        <f t="shared" si="45"/>
        <v>0</v>
      </c>
      <c r="G89" s="188">
        <f t="shared" si="45"/>
        <v>0</v>
      </c>
      <c r="H89" s="196">
        <f t="shared" si="45"/>
        <v>0</v>
      </c>
      <c r="I89" s="188">
        <f t="shared" si="45"/>
        <v>0</v>
      </c>
      <c r="J89" s="196">
        <f t="shared" si="45"/>
        <v>0</v>
      </c>
      <c r="K89" s="188">
        <f t="shared" si="45"/>
        <v>0</v>
      </c>
      <c r="L89" s="196">
        <f t="shared" si="45"/>
        <v>0</v>
      </c>
      <c r="M89" s="188">
        <f t="shared" si="45"/>
        <v>0</v>
      </c>
      <c r="N89" s="196">
        <f t="shared" si="45"/>
        <v>0</v>
      </c>
    </row>
    <row r="90" spans="1:78" x14ac:dyDescent="0.3">
      <c r="A90" s="203">
        <f t="shared" si="26"/>
        <v>0</v>
      </c>
      <c r="B90" s="233"/>
      <c r="C90" s="206">
        <f t="shared" ref="C90:N90" si="46">+C67*$B90</f>
        <v>0</v>
      </c>
      <c r="D90" s="197">
        <f t="shared" si="46"/>
        <v>0</v>
      </c>
      <c r="E90" s="190">
        <f t="shared" si="46"/>
        <v>0</v>
      </c>
      <c r="F90" s="197">
        <f t="shared" si="46"/>
        <v>0</v>
      </c>
      <c r="G90" s="190">
        <f t="shared" si="46"/>
        <v>0</v>
      </c>
      <c r="H90" s="197">
        <f t="shared" si="46"/>
        <v>0</v>
      </c>
      <c r="I90" s="190">
        <f t="shared" si="46"/>
        <v>0</v>
      </c>
      <c r="J90" s="197">
        <f t="shared" si="46"/>
        <v>0</v>
      </c>
      <c r="K90" s="190">
        <f t="shared" si="46"/>
        <v>0</v>
      </c>
      <c r="L90" s="197">
        <f t="shared" si="46"/>
        <v>0</v>
      </c>
      <c r="M90" s="190">
        <f t="shared" si="46"/>
        <v>0</v>
      </c>
      <c r="N90" s="197">
        <f t="shared" si="46"/>
        <v>0</v>
      </c>
    </row>
    <row r="91" spans="1:78" s="19" customFormat="1" ht="24.9" customHeight="1" x14ac:dyDescent="0.3">
      <c r="A91" s="181" t="s">
        <v>3</v>
      </c>
      <c r="B91" s="200"/>
      <c r="C91" s="183">
        <f>SUM(C71:C90)</f>
        <v>1496</v>
      </c>
      <c r="D91" s="183">
        <f t="shared" ref="D91:N91" si="47">SUM(D71:D90)</f>
        <v>1383.8</v>
      </c>
      <c r="E91" s="183">
        <f t="shared" si="47"/>
        <v>1502.6</v>
      </c>
      <c r="F91" s="183">
        <f t="shared" si="47"/>
        <v>1502.6</v>
      </c>
      <c r="G91" s="183">
        <f t="shared" si="47"/>
        <v>1502.6</v>
      </c>
      <c r="H91" s="183">
        <f t="shared" si="47"/>
        <v>2875.4</v>
      </c>
      <c r="I91" s="183">
        <f t="shared" si="47"/>
        <v>3312.32</v>
      </c>
      <c r="J91" s="183">
        <f t="shared" si="47"/>
        <v>4500.32</v>
      </c>
      <c r="K91" s="183">
        <f t="shared" si="47"/>
        <v>1502.6</v>
      </c>
      <c r="L91" s="183">
        <f t="shared" si="47"/>
        <v>1502.6</v>
      </c>
      <c r="M91" s="183">
        <f t="shared" si="47"/>
        <v>1502.6</v>
      </c>
      <c r="N91" s="184">
        <f t="shared" si="47"/>
        <v>1628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</row>
    <row r="93" spans="1:78" s="7" customFormat="1" ht="24.9" customHeight="1" x14ac:dyDescent="0.3">
      <c r="A93" s="177" t="s">
        <v>13</v>
      </c>
      <c r="B93" s="199" t="s">
        <v>192</v>
      </c>
      <c r="C93" s="178">
        <f t="shared" ref="C93:N93" si="48">+C3</f>
        <v>44927</v>
      </c>
      <c r="D93" s="178">
        <f t="shared" si="48"/>
        <v>44958</v>
      </c>
      <c r="E93" s="178">
        <f t="shared" si="48"/>
        <v>44986</v>
      </c>
      <c r="F93" s="178">
        <f t="shared" si="48"/>
        <v>45017</v>
      </c>
      <c r="G93" s="178">
        <f t="shared" si="48"/>
        <v>45047</v>
      </c>
      <c r="H93" s="178">
        <f t="shared" si="48"/>
        <v>45078</v>
      </c>
      <c r="I93" s="178">
        <f t="shared" si="48"/>
        <v>45108</v>
      </c>
      <c r="J93" s="178">
        <f t="shared" si="48"/>
        <v>45139</v>
      </c>
      <c r="K93" s="178">
        <f t="shared" si="48"/>
        <v>45170</v>
      </c>
      <c r="L93" s="178">
        <f t="shared" si="48"/>
        <v>45200</v>
      </c>
      <c r="M93" s="178">
        <f t="shared" si="48"/>
        <v>45231</v>
      </c>
      <c r="N93" s="178">
        <f t="shared" si="48"/>
        <v>45261</v>
      </c>
    </row>
    <row r="94" spans="1:78" x14ac:dyDescent="0.3">
      <c r="A94" s="201" t="str">
        <f t="shared" ref="A94:A113" si="49">+A4</f>
        <v>Materie prime (malto, luppolo, lievito, ingredienti cibo)</v>
      </c>
      <c r="B94" s="234">
        <v>60</v>
      </c>
      <c r="C94" s="188">
        <f t="shared" ref="C94:C113" si="50">+IF($B94=0,0,(C48+C71))</f>
        <v>7320</v>
      </c>
      <c r="D94" s="195">
        <f t="shared" ref="D94:D113" si="51">+IF($B94=0,0,IF($B94=30,(D48+D71),(SUM(C48:D48)+SUM(C71:D71))))-C94</f>
        <v>6697.7999999999993</v>
      </c>
      <c r="E94" s="188">
        <f>+IF($B94=0,0,IF($B94=30,(E48+E71),IF($B94=60,(SUM(D48:E48)+SUM(D71:E71)),(SUM(C48:E48)+SUM(C71:E71)))))-SUM($C94:D94)</f>
        <v>36.600000000000364</v>
      </c>
      <c r="F94" s="195">
        <f>+IF($B94=0,0,IF($B94=30,(F48+F71),IF($B94=60,(SUM(E48:F48)+SUM(E71:F71)),(SUM(D48:F48)+SUM(D71:F71)))))-SUM($C94:E94)</f>
        <v>658.80000000000109</v>
      </c>
      <c r="G94" s="188">
        <f>+IF($B94=0,0,IF($B94=30,(G48+G71),IF($B94=60,(SUM(F48:G48)+SUM(F71:G71)),(SUM(E48:G48)+SUM(E71:G71)))))-SUM($C94:F94)</f>
        <v>0</v>
      </c>
      <c r="H94" s="195">
        <f>+IF($B94=0,0,IF($B94=30,(H48+H71),IF($B94=60,(SUM(G48:H48)+SUM(G71:H71)),(SUM(F48:H48)+SUM(F71:H71)))))-SUM($C94:G94)</f>
        <v>7612.7999999999993</v>
      </c>
      <c r="I94" s="188">
        <f>+IF($B94=0,0,IF($B94=30,(I48+I71),IF($B94=60,(SUM(H48:I48)+SUM(H71:I71)),(SUM(G48:I48)+SUM(G71:I71)))))-SUM($C94:H94)</f>
        <v>10035.720000000001</v>
      </c>
      <c r="J94" s="195">
        <f>+IF($B94=0,0,IF($B94=30,(J48+J71),IF($B94=60,(SUM(I48:J48)+SUM(I71:J71)),(SUM(H48:J48)+SUM(H71:J71)))))-SUM($C94:I94)</f>
        <v>9010.9199999999983</v>
      </c>
      <c r="K94" s="188">
        <f>+IF($B94=0,0,IF($B94=30,(K48+K71),IF($B94=60,(SUM(J48:K48)+SUM(J71:K71)),(SUM(I48:K48)+SUM(I71:K71)))))-SUM($C94:J94)</f>
        <v>-10035.720000000001</v>
      </c>
      <c r="L94" s="195">
        <f>+IF($B94=0,0,IF($B94=30,(L48+L71),IF($B94=60,(SUM(K48:L48)+SUM(K71:L71)),(SUM(J48:L48)+SUM(J71:L71)))))-SUM($C94:K94)</f>
        <v>-16623.719999999998</v>
      </c>
      <c r="M94" s="188">
        <f>+IF($B94=0,0,IF($B94=30,(M48+M71),IF($B94=60,(SUM(L48:M48)+SUM(L71:M71)),(SUM(K48:M48)+SUM(K71:M71)))))-SUM($C94:L94)</f>
        <v>0</v>
      </c>
      <c r="N94" s="195">
        <f>+IF($B94=0,0,IF($B94=30,(N48+N71),IF($B94=60,(SUM(M48:N48)+SUM(M71:N71)),(SUM(L48:N48)+SUM(L71:N71)))))-SUM($C94:M94)</f>
        <v>695.39999999999964</v>
      </c>
    </row>
    <row r="95" spans="1:78" x14ac:dyDescent="0.3">
      <c r="A95" s="202" t="str">
        <f t="shared" si="49"/>
        <v>Materiali di consumo (bicchieri, tovaglioli, imballaggi)</v>
      </c>
      <c r="B95" s="235">
        <v>0</v>
      </c>
      <c r="C95" s="188">
        <f t="shared" si="50"/>
        <v>0</v>
      </c>
      <c r="D95" s="196">
        <f t="shared" si="51"/>
        <v>0</v>
      </c>
      <c r="E95" s="188">
        <f>+IF($B95=0,0,IF($B95=30,(E49+E72),IF($B95=60,(SUM(D49:E49)+SUM(D72:E72)),(SUM(C49:E49)+SUM(C72:E72)))))-SUM($C95:D95)</f>
        <v>0</v>
      </c>
      <c r="F95" s="196">
        <f>+IF($B95=0,0,IF($B95=30,(F49+F72),IF($B95=60,(SUM(E49:F49)+SUM(E72:F72)),(SUM(D49:F49)+SUM(D72:F72)))))-SUM($C95:E95)</f>
        <v>0</v>
      </c>
      <c r="G95" s="188">
        <f>+IF($B95=0,0,IF($B95=30,(G49+G72),IF($B95=60,(SUM(F49:G49)+SUM(F72:G72)),(SUM(E49:G49)+SUM(E72:G72)))))-SUM($C95:F95)</f>
        <v>0</v>
      </c>
      <c r="H95" s="196">
        <f>+IF($B95=0,0,IF($B95=30,(H49+H72),IF($B95=60,(SUM(G49:H49)+SUM(G72:H72)),(SUM(F49:H49)+SUM(F72:H72)))))-SUM($C95:G95)</f>
        <v>0</v>
      </c>
      <c r="I95" s="188">
        <f>+IF($B95=0,0,IF($B95=30,(I49+I72),IF($B95=60,(SUM(H49:I49)+SUM(H72:I72)),(SUM(G49:I49)+SUM(G72:I72)))))-SUM($C95:H95)</f>
        <v>0</v>
      </c>
      <c r="J95" s="196">
        <f>+IF($B95=0,0,IF($B95=30,(J49+J72),IF($B95=60,(SUM(I49:J49)+SUM(I72:J72)),(SUM(H49:J49)+SUM(H72:J72)))))-SUM($C95:I95)</f>
        <v>0</v>
      </c>
      <c r="K95" s="188">
        <f>+IF($B95=0,0,IF($B95=30,(K49+K72),IF($B95=60,(SUM(J49:K49)+SUM(J72:K72)),(SUM(I49:K49)+SUM(I72:K72)))))-SUM($C95:J95)</f>
        <v>0</v>
      </c>
      <c r="L95" s="196">
        <f>+IF($B95=0,0,IF($B95=30,(L49+L72),IF($B95=60,(SUM(K49:L49)+SUM(K72:L72)),(SUM(J49:L49)+SUM(J72:L72)))))-SUM($C95:K95)</f>
        <v>0</v>
      </c>
      <c r="M95" s="188">
        <f>+IF($B95=0,0,IF($B95=30,(M49+M72),IF($B95=60,(SUM(L49:M49)+SUM(L72:M72)),(SUM(K49:M49)+SUM(K72:M72)))))-SUM($C95:L95)</f>
        <v>0</v>
      </c>
      <c r="N95" s="196">
        <f>+IF($B95=0,0,IF($B95=30,(N49+N72),IF($B95=60,(SUM(M49:N49)+SUM(M72:N72)),(SUM(L49:N49)+SUM(L72:N72)))))-SUM($C95:M95)</f>
        <v>0</v>
      </c>
    </row>
    <row r="96" spans="1:78" x14ac:dyDescent="0.3">
      <c r="A96" s="202">
        <f t="shared" si="49"/>
        <v>0</v>
      </c>
      <c r="B96" s="235"/>
      <c r="C96" s="188">
        <f t="shared" si="50"/>
        <v>0</v>
      </c>
      <c r="D96" s="196">
        <f t="shared" si="51"/>
        <v>0</v>
      </c>
      <c r="E96" s="188">
        <f>+IF($B96=0,0,IF($B96=30,(E50+E73),IF($B96=60,(SUM(D50:E50)+SUM(D73:E73)),(SUM(C50:E50)+SUM(C73:E73)))))-SUM($C96:D96)</f>
        <v>0</v>
      </c>
      <c r="F96" s="196">
        <f>+IF($B96=0,0,IF($B96=30,(F50+F73),IF($B96=60,(SUM(E50:F50)+SUM(E73:F73)),(SUM(D50:F50)+SUM(D73:F73)))))-SUM($C96:E96)</f>
        <v>0</v>
      </c>
      <c r="G96" s="188">
        <f>+IF($B96=0,0,IF($B96=30,(G50+G73),IF($B96=60,(SUM(F50:G50)+SUM(F73:G73)),(SUM(E50:G50)+SUM(E73:G73)))))-SUM($C96:F96)</f>
        <v>0</v>
      </c>
      <c r="H96" s="196">
        <f>+IF($B96=0,0,IF($B96=30,(H50+H73),IF($B96=60,(SUM(G50:H50)+SUM(G73:H73)),(SUM(F50:H50)+SUM(F73:H73)))))-SUM($C96:G96)</f>
        <v>0</v>
      </c>
      <c r="I96" s="188">
        <f>+IF($B96=0,0,IF($B96=30,(I50+I73),IF($B96=60,(SUM(H50:I50)+SUM(H73:I73)),(SUM(G50:I50)+SUM(G73:I73)))))-SUM($C96:H96)</f>
        <v>0</v>
      </c>
      <c r="J96" s="196">
        <f>+IF($B96=0,0,IF($B96=30,(J50+J73),IF($B96=60,(SUM(I50:J50)+SUM(I73:J73)),(SUM(H50:J50)+SUM(H73:J73)))))-SUM($C96:I96)</f>
        <v>0</v>
      </c>
      <c r="K96" s="188">
        <f>+IF($B96=0,0,IF($B96=30,(K50+K73),IF($B96=60,(SUM(J50:K50)+SUM(J73:K73)),(SUM(I50:K50)+SUM(I73:K73)))))-SUM($C96:J96)</f>
        <v>0</v>
      </c>
      <c r="L96" s="196">
        <f>+IF($B96=0,0,IF($B96=30,(L50+L73),IF($B96=60,(SUM(K50:L50)+SUM(K73:L73)),(SUM(J50:L50)+SUM(J73:L73)))))-SUM($C96:K96)</f>
        <v>0</v>
      </c>
      <c r="M96" s="188">
        <f>+IF($B96=0,0,IF($B96=30,(M50+M73),IF($B96=60,(SUM(L50:M50)+SUM(L73:M73)),(SUM(K50:M50)+SUM(K73:M73)))))-SUM($C96:L96)</f>
        <v>0</v>
      </c>
      <c r="N96" s="196">
        <f>+IF($B96=0,0,IF($B96=30,(N50+N73),IF($B96=60,(SUM(M50:N50)+SUM(M73:N73)),(SUM(L50:N50)+SUM(L73:N73)))))-SUM($C96:M96)</f>
        <v>0</v>
      </c>
    </row>
    <row r="97" spans="1:14" x14ac:dyDescent="0.3">
      <c r="A97" s="202">
        <f t="shared" si="49"/>
        <v>0</v>
      </c>
      <c r="B97" s="235"/>
      <c r="C97" s="188">
        <f t="shared" si="50"/>
        <v>0</v>
      </c>
      <c r="D97" s="196">
        <f t="shared" si="51"/>
        <v>0</v>
      </c>
      <c r="E97" s="188">
        <f>+IF($B97=0,0,IF($B97=30,(E51+E74),IF($B97=60,(SUM(D51:E51)+SUM(D74:E74)),(SUM(C51:E51)+SUM(C74:E74)))))-SUM($C97:D97)</f>
        <v>0</v>
      </c>
      <c r="F97" s="196">
        <f>+IF($B97=0,0,IF($B97=30,(F51+F74),IF($B97=60,(SUM(E51:F51)+SUM(E74:F74)),(SUM(D51:F51)+SUM(D74:F74)))))-SUM($C97:E97)</f>
        <v>0</v>
      </c>
      <c r="G97" s="188">
        <f>+IF($B97=0,0,IF($B97=30,(G51+G74),IF($B97=60,(SUM(F51:G51)+SUM(F74:G74)),(SUM(E51:G51)+SUM(E74:G74)))))-SUM($C97:F97)</f>
        <v>0</v>
      </c>
      <c r="H97" s="196">
        <f>+IF($B97=0,0,IF($B97=30,(H51+H74),IF($B97=60,(SUM(G51:H51)+SUM(G74:H74)),(SUM(F51:H51)+SUM(F74:H74)))))-SUM($C97:G97)</f>
        <v>0</v>
      </c>
      <c r="I97" s="188">
        <f>+IF($B97=0,0,IF($B97=30,(I51+I74),IF($B97=60,(SUM(H51:I51)+SUM(H74:I74)),(SUM(G51:I51)+SUM(G74:I74)))))-SUM($C97:H97)</f>
        <v>0</v>
      </c>
      <c r="J97" s="196">
        <f>+IF($B97=0,0,IF($B97=30,(J51+J74),IF($B97=60,(SUM(I51:J51)+SUM(I74:J74)),(SUM(H51:J51)+SUM(H74:J74)))))-SUM($C97:I97)</f>
        <v>0</v>
      </c>
      <c r="K97" s="188">
        <f>+IF($B97=0,0,IF($B97=30,(K51+K74),IF($B97=60,(SUM(J51:K51)+SUM(J74:K74)),(SUM(I51:K51)+SUM(I74:K74)))))-SUM($C97:J97)</f>
        <v>0</v>
      </c>
      <c r="L97" s="196">
        <f>+IF($B97=0,0,IF($B97=30,(L51+L74),IF($B97=60,(SUM(K51:L51)+SUM(K74:L74)),(SUM(J51:L51)+SUM(J74:L74)))))-SUM($C97:K97)</f>
        <v>0</v>
      </c>
      <c r="M97" s="188">
        <f>+IF($B97=0,0,IF($B97=30,(M51+M74),IF($B97=60,(SUM(L51:M51)+SUM(L74:M74)),(SUM(K51:M51)+SUM(K74:M74)))))-SUM($C97:L97)</f>
        <v>0</v>
      </c>
      <c r="N97" s="196">
        <f>+IF($B97=0,0,IF($B97=30,(N51+N74),IF($B97=60,(SUM(M51:N51)+SUM(M74:N74)),(SUM(L51:N51)+SUM(L74:N74)))))-SUM($C97:M97)</f>
        <v>0</v>
      </c>
    </row>
    <row r="98" spans="1:14" x14ac:dyDescent="0.3">
      <c r="A98" s="202">
        <f t="shared" si="49"/>
        <v>0</v>
      </c>
      <c r="B98" s="235"/>
      <c r="C98" s="188">
        <f t="shared" si="50"/>
        <v>0</v>
      </c>
      <c r="D98" s="196">
        <f t="shared" si="51"/>
        <v>0</v>
      </c>
      <c r="E98" s="188">
        <f>+IF($B98=0,0,IF($B98=30,(E52+E75),IF($B98=60,(SUM(D52:E52)+SUM(D75:E75)),(SUM(C52:E52)+SUM(C75:E75)))))-SUM($C98:D98)</f>
        <v>0</v>
      </c>
      <c r="F98" s="196">
        <f>+IF($B98=0,0,IF($B98=30,(F52+F75),IF($B98=60,(SUM(E52:F52)+SUM(E75:F75)),(SUM(D52:F52)+SUM(D75:F75)))))-SUM($C98:E98)</f>
        <v>0</v>
      </c>
      <c r="G98" s="188">
        <f>+IF($B98=0,0,IF($B98=30,(G52+G75),IF($B98=60,(SUM(F52:G52)+SUM(F75:G75)),(SUM(E52:G52)+SUM(E75:G75)))))-SUM($C98:F98)</f>
        <v>0</v>
      </c>
      <c r="H98" s="196">
        <f>+IF($B98=0,0,IF($B98=30,(H52+H75),IF($B98=60,(SUM(G52:H52)+SUM(G75:H75)),(SUM(F52:H52)+SUM(F75:H75)))))-SUM($C98:G98)</f>
        <v>0</v>
      </c>
      <c r="I98" s="188">
        <f>+IF($B98=0,0,IF($B98=30,(I52+I75),IF($B98=60,(SUM(H52:I52)+SUM(H75:I75)),(SUM(G52:I52)+SUM(G75:I75)))))-SUM($C98:H98)</f>
        <v>0</v>
      </c>
      <c r="J98" s="196">
        <f>+IF($B98=0,0,IF($B98=30,(J52+J75),IF($B98=60,(SUM(I52:J52)+SUM(I75:J75)),(SUM(H52:J52)+SUM(H75:J75)))))-SUM($C98:I98)</f>
        <v>0</v>
      </c>
      <c r="K98" s="188">
        <f>+IF($B98=0,0,IF($B98=30,(K52+K75),IF($B98=60,(SUM(J52:K52)+SUM(J75:K75)),(SUM(I52:K52)+SUM(I75:K75)))))-SUM($C98:J98)</f>
        <v>0</v>
      </c>
      <c r="L98" s="196">
        <f>+IF($B98=0,0,IF($B98=30,(L52+L75),IF($B98=60,(SUM(K52:L52)+SUM(K75:L75)),(SUM(J52:L52)+SUM(J75:L75)))))-SUM($C98:K98)</f>
        <v>0</v>
      </c>
      <c r="M98" s="188">
        <f>+IF($B98=0,0,IF($B98=30,(M52+M75),IF($B98=60,(SUM(L52:M52)+SUM(L75:M75)),(SUM(K52:M52)+SUM(K75:M75)))))-SUM($C98:L98)</f>
        <v>0</v>
      </c>
      <c r="N98" s="196">
        <f>+IF($B98=0,0,IF($B98=30,(N52+N75),IF($B98=60,(SUM(M52:N52)+SUM(M75:N75)),(SUM(L52:N52)+SUM(L75:N75)))))-SUM($C98:M98)</f>
        <v>0</v>
      </c>
    </row>
    <row r="99" spans="1:14" x14ac:dyDescent="0.3">
      <c r="A99" s="202">
        <f t="shared" si="49"/>
        <v>0</v>
      </c>
      <c r="B99" s="235"/>
      <c r="C99" s="188">
        <f t="shared" si="50"/>
        <v>0</v>
      </c>
      <c r="D99" s="196">
        <f t="shared" si="51"/>
        <v>0</v>
      </c>
      <c r="E99" s="188">
        <f>+IF($B99=0,0,IF($B99=30,(E53+E76),IF($B99=60,(SUM(D53:E53)+SUM(D76:E76)),(SUM(C53:E53)+SUM(C76:E76)))))-SUM($C99:D99)</f>
        <v>0</v>
      </c>
      <c r="F99" s="196">
        <f>+IF($B99=0,0,IF($B99=30,(F53+F76),IF($B99=60,(SUM(E53:F53)+SUM(E76:F76)),(SUM(D53:F53)+SUM(D76:F76)))))-SUM($C99:E99)</f>
        <v>0</v>
      </c>
      <c r="G99" s="188">
        <f>+IF($B99=0,0,IF($B99=30,(G53+G76),IF($B99=60,(SUM(F53:G53)+SUM(F76:G76)),(SUM(E53:G53)+SUM(E76:G76)))))-SUM($C99:F99)</f>
        <v>0</v>
      </c>
      <c r="H99" s="196">
        <f>+IF($B99=0,0,IF($B99=30,(H53+H76),IF($B99=60,(SUM(G53:H53)+SUM(G76:H76)),(SUM(F53:H53)+SUM(F76:H76)))))-SUM($C99:G99)</f>
        <v>0</v>
      </c>
      <c r="I99" s="188">
        <f>+IF($B99=0,0,IF($B99=30,(I53+I76),IF($B99=60,(SUM(H53:I53)+SUM(H76:I76)),(SUM(G53:I53)+SUM(G76:I76)))))-SUM($C99:H99)</f>
        <v>0</v>
      </c>
      <c r="J99" s="196">
        <f>+IF($B99=0,0,IF($B99=30,(J53+J76),IF($B99=60,(SUM(I53:J53)+SUM(I76:J76)),(SUM(H53:J53)+SUM(H76:J76)))))-SUM($C99:I99)</f>
        <v>0</v>
      </c>
      <c r="K99" s="188">
        <f>+IF($B99=0,0,IF($B99=30,(K53+K76),IF($B99=60,(SUM(J53:K53)+SUM(J76:K76)),(SUM(I53:K53)+SUM(I76:K76)))))-SUM($C99:J99)</f>
        <v>0</v>
      </c>
      <c r="L99" s="196">
        <f>+IF($B99=0,0,IF($B99=30,(L53+L76),IF($B99=60,(SUM(K53:L53)+SUM(K76:L76)),(SUM(J53:L53)+SUM(J76:L76)))))-SUM($C99:K99)</f>
        <v>0</v>
      </c>
      <c r="M99" s="188">
        <f>+IF($B99=0,0,IF($B99=30,(M53+M76),IF($B99=60,(SUM(L53:M53)+SUM(L76:M76)),(SUM(K53:M53)+SUM(K76:M76)))))-SUM($C99:L99)</f>
        <v>0</v>
      </c>
      <c r="N99" s="196">
        <f>+IF($B99=0,0,IF($B99=30,(N53+N76),IF($B99=60,(SUM(M53:N53)+SUM(M76:N76)),(SUM(L53:N53)+SUM(L76:N76)))))-SUM($C99:M99)</f>
        <v>0</v>
      </c>
    </row>
    <row r="100" spans="1:14" x14ac:dyDescent="0.3">
      <c r="A100" s="202">
        <f t="shared" si="49"/>
        <v>0</v>
      </c>
      <c r="B100" s="235"/>
      <c r="C100" s="188">
        <f t="shared" si="50"/>
        <v>0</v>
      </c>
      <c r="D100" s="196">
        <f t="shared" si="51"/>
        <v>0</v>
      </c>
      <c r="E100" s="188">
        <f>+IF($B100=0,0,IF($B100=30,(E54+E77),IF($B100=60,(SUM(D54:E54)+SUM(D77:E77)),(SUM(C54:E54)+SUM(C77:E77)))))-SUM($C100:D100)</f>
        <v>0</v>
      </c>
      <c r="F100" s="196">
        <f>+IF($B100=0,0,IF($B100=30,(F54+F77),IF($B100=60,(SUM(E54:F54)+SUM(E77:F77)),(SUM(D54:F54)+SUM(D77:F77)))))-SUM($C100:E100)</f>
        <v>0</v>
      </c>
      <c r="G100" s="188">
        <f>+IF($B100=0,0,IF($B100=30,(G54+G77),IF($B100=60,(SUM(F54:G54)+SUM(F77:G77)),(SUM(E54:G54)+SUM(E77:G77)))))-SUM($C100:F100)</f>
        <v>0</v>
      </c>
      <c r="H100" s="196">
        <f>+IF($B100=0,0,IF($B100=30,(H54+H77),IF($B100=60,(SUM(G54:H54)+SUM(G77:H77)),(SUM(F54:H54)+SUM(F77:H77)))))-SUM($C100:G100)</f>
        <v>0</v>
      </c>
      <c r="I100" s="188">
        <f>+IF($B100=0,0,IF($B100=30,(I54+I77),IF($B100=60,(SUM(H54:I54)+SUM(H77:I77)),(SUM(G54:I54)+SUM(G77:I77)))))-SUM($C100:H100)</f>
        <v>0</v>
      </c>
      <c r="J100" s="196">
        <f>+IF($B100=0,0,IF($B100=30,(J54+J77),IF($B100=60,(SUM(I54:J54)+SUM(I77:J77)),(SUM(H54:J54)+SUM(H77:J77)))))-SUM($C100:I100)</f>
        <v>0</v>
      </c>
      <c r="K100" s="188">
        <f>+IF($B100=0,0,IF($B100=30,(K54+K77),IF($B100=60,(SUM(J54:K54)+SUM(J77:K77)),(SUM(I54:K54)+SUM(I77:K77)))))-SUM($C100:J100)</f>
        <v>0</v>
      </c>
      <c r="L100" s="196">
        <f>+IF($B100=0,0,IF($B100=30,(L54+L77),IF($B100=60,(SUM(K54:L54)+SUM(K77:L77)),(SUM(J54:L54)+SUM(J77:L77)))))-SUM($C100:K100)</f>
        <v>0</v>
      </c>
      <c r="M100" s="188">
        <f>+IF($B100=0,0,IF($B100=30,(M54+M77),IF($B100=60,(SUM(L54:M54)+SUM(L77:M77)),(SUM(K54:M54)+SUM(K77:M77)))))-SUM($C100:L100)</f>
        <v>0</v>
      </c>
      <c r="N100" s="196">
        <f>+IF($B100=0,0,IF($B100=30,(N54+N77),IF($B100=60,(SUM(M54:N54)+SUM(M77:N77)),(SUM(L54:N54)+SUM(L77:N77)))))-SUM($C100:M100)</f>
        <v>0</v>
      </c>
    </row>
    <row r="101" spans="1:14" x14ac:dyDescent="0.3">
      <c r="A101" s="202">
        <f t="shared" si="49"/>
        <v>0</v>
      </c>
      <c r="B101" s="235"/>
      <c r="C101" s="188">
        <f t="shared" si="50"/>
        <v>0</v>
      </c>
      <c r="D101" s="196">
        <f t="shared" si="51"/>
        <v>0</v>
      </c>
      <c r="E101" s="188">
        <f>+IF($B101=0,0,IF($B101=30,(E55+E78),IF($B101=60,(SUM(D55:E55)+SUM(D78:E78)),(SUM(C55:E55)+SUM(C78:E78)))))-SUM($C101:D101)</f>
        <v>0</v>
      </c>
      <c r="F101" s="196">
        <f>+IF($B101=0,0,IF($B101=30,(F55+F78),IF($B101=60,(SUM(E55:F55)+SUM(E78:F78)),(SUM(D55:F55)+SUM(D78:F78)))))-SUM($C101:E101)</f>
        <v>0</v>
      </c>
      <c r="G101" s="188">
        <f>+IF($B101=0,0,IF($B101=30,(G55+G78),IF($B101=60,(SUM(F55:G55)+SUM(F78:G78)),(SUM(E55:G55)+SUM(E78:G78)))))-SUM($C101:F101)</f>
        <v>0</v>
      </c>
      <c r="H101" s="196">
        <f>+IF($B101=0,0,IF($B101=30,(H55+H78),IF($B101=60,(SUM(G55:H55)+SUM(G78:H78)),(SUM(F55:H55)+SUM(F78:H78)))))-SUM($C101:G101)</f>
        <v>0</v>
      </c>
      <c r="I101" s="188">
        <f>+IF($B101=0,0,IF($B101=30,(I55+I78),IF($B101=60,(SUM(H55:I55)+SUM(H78:I78)),(SUM(G55:I55)+SUM(G78:I78)))))-SUM($C101:H101)</f>
        <v>0</v>
      </c>
      <c r="J101" s="196">
        <f>+IF($B101=0,0,IF($B101=30,(J55+J78),IF($B101=60,(SUM(I55:J55)+SUM(I78:J78)),(SUM(H55:J55)+SUM(H78:J78)))))-SUM($C101:I101)</f>
        <v>0</v>
      </c>
      <c r="K101" s="188">
        <f>+IF($B101=0,0,IF($B101=30,(K55+K78),IF($B101=60,(SUM(J55:K55)+SUM(J78:K78)),(SUM(I55:K55)+SUM(I78:K78)))))-SUM($C101:J101)</f>
        <v>0</v>
      </c>
      <c r="L101" s="196">
        <f>+IF($B101=0,0,IF($B101=30,(L55+L78),IF($B101=60,(SUM(K55:L55)+SUM(K78:L78)),(SUM(J55:L55)+SUM(J78:L78)))))-SUM($C101:K101)</f>
        <v>0</v>
      </c>
      <c r="M101" s="188">
        <f>+IF($B101=0,0,IF($B101=30,(M55+M78),IF($B101=60,(SUM(L55:M55)+SUM(L78:M78)),(SUM(K55:M55)+SUM(K78:M78)))))-SUM($C101:L101)</f>
        <v>0</v>
      </c>
      <c r="N101" s="196">
        <f>+IF($B101=0,0,IF($B101=30,(N55+N78),IF($B101=60,(SUM(M55:N55)+SUM(M78:N78)),(SUM(L55:N55)+SUM(L78:N78)))))-SUM($C101:M101)</f>
        <v>0</v>
      </c>
    </row>
    <row r="102" spans="1:14" x14ac:dyDescent="0.3">
      <c r="A102" s="202">
        <f t="shared" si="49"/>
        <v>0</v>
      </c>
      <c r="B102" s="235"/>
      <c r="C102" s="188">
        <f t="shared" si="50"/>
        <v>0</v>
      </c>
      <c r="D102" s="196">
        <f t="shared" si="51"/>
        <v>0</v>
      </c>
      <c r="E102" s="188">
        <f>+IF($B102=0,0,IF($B102=30,(E56+E79),IF($B102=60,(SUM(D56:E56)+SUM(D79:E79)),(SUM(C56:E56)+SUM(C79:E79)))))-SUM($C102:D102)</f>
        <v>0</v>
      </c>
      <c r="F102" s="196">
        <f>+IF($B102=0,0,IF($B102=30,(F56+F79),IF($B102=60,(SUM(E56:F56)+SUM(E79:F79)),(SUM(D56:F56)+SUM(D79:F79)))))-SUM($C102:E102)</f>
        <v>0</v>
      </c>
      <c r="G102" s="188">
        <f>+IF($B102=0,0,IF($B102=30,(G56+G79),IF($B102=60,(SUM(F56:G56)+SUM(F79:G79)),(SUM(E56:G56)+SUM(E79:G79)))))-SUM($C102:F102)</f>
        <v>0</v>
      </c>
      <c r="H102" s="196">
        <f>+IF($B102=0,0,IF($B102=30,(H56+H79),IF($B102=60,(SUM(G56:H56)+SUM(G79:H79)),(SUM(F56:H56)+SUM(F79:H79)))))-SUM($C102:G102)</f>
        <v>0</v>
      </c>
      <c r="I102" s="188">
        <f>+IF($B102=0,0,IF($B102=30,(I56+I79),IF($B102=60,(SUM(H56:I56)+SUM(H79:I79)),(SUM(G56:I56)+SUM(G79:I79)))))-SUM($C102:H102)</f>
        <v>0</v>
      </c>
      <c r="J102" s="196">
        <f>+IF($B102=0,0,IF($B102=30,(J56+J79),IF($B102=60,(SUM(I56:J56)+SUM(I79:J79)),(SUM(H56:J56)+SUM(H79:J79)))))-SUM($C102:I102)</f>
        <v>0</v>
      </c>
      <c r="K102" s="188">
        <f>+IF($B102=0,0,IF($B102=30,(K56+K79),IF($B102=60,(SUM(J56:K56)+SUM(J79:K79)),(SUM(I56:K56)+SUM(I79:K79)))))-SUM($C102:J102)</f>
        <v>0</v>
      </c>
      <c r="L102" s="196">
        <f>+IF($B102=0,0,IF($B102=30,(L56+L79),IF($B102=60,(SUM(K56:L56)+SUM(K79:L79)),(SUM(J56:L56)+SUM(J79:L79)))))-SUM($C102:K102)</f>
        <v>0</v>
      </c>
      <c r="M102" s="188">
        <f>+IF($B102=0,0,IF($B102=30,(M56+M79),IF($B102=60,(SUM(L56:M56)+SUM(L79:M79)),(SUM(K56:M56)+SUM(K79:M79)))))-SUM($C102:L102)</f>
        <v>0</v>
      </c>
      <c r="N102" s="196">
        <f>+IF($B102=0,0,IF($B102=30,(N56+N79),IF($B102=60,(SUM(M56:N56)+SUM(M79:N79)),(SUM(L56:N56)+SUM(L79:N79)))))-SUM($C102:M102)</f>
        <v>0</v>
      </c>
    </row>
    <row r="103" spans="1:14" x14ac:dyDescent="0.3">
      <c r="A103" s="202">
        <f t="shared" si="49"/>
        <v>0</v>
      </c>
      <c r="B103" s="235"/>
      <c r="C103" s="188">
        <f t="shared" si="50"/>
        <v>0</v>
      </c>
      <c r="D103" s="196">
        <f t="shared" si="51"/>
        <v>0</v>
      </c>
      <c r="E103" s="188">
        <f>+IF($B103=0,0,IF($B103=30,(E57+E80),IF($B103=60,(SUM(D57:E57)+SUM(D80:E80)),(SUM(C57:E57)+SUM(C80:E80)))))-SUM($C103:D103)</f>
        <v>0</v>
      </c>
      <c r="F103" s="196">
        <f>+IF($B103=0,0,IF($B103=30,(F57+F80),IF($B103=60,(SUM(E57:F57)+SUM(E80:F80)),(SUM(D57:F57)+SUM(D80:F80)))))-SUM($C103:E103)</f>
        <v>0</v>
      </c>
      <c r="G103" s="188">
        <f>+IF($B103=0,0,IF($B103=30,(G57+G80),IF($B103=60,(SUM(F57:G57)+SUM(F80:G80)),(SUM(E57:G57)+SUM(E80:G80)))))-SUM($C103:F103)</f>
        <v>0</v>
      </c>
      <c r="H103" s="196">
        <f>+IF($B103=0,0,IF($B103=30,(H57+H80),IF($B103=60,(SUM(G57:H57)+SUM(G80:H80)),(SUM(F57:H57)+SUM(F80:H80)))))-SUM($C103:G103)</f>
        <v>0</v>
      </c>
      <c r="I103" s="188">
        <f>+IF($B103=0,0,IF($B103=30,(I57+I80),IF($B103=60,(SUM(H57:I57)+SUM(H80:I80)),(SUM(G57:I57)+SUM(G80:I80)))))-SUM($C103:H103)</f>
        <v>0</v>
      </c>
      <c r="J103" s="196">
        <f>+IF($B103=0,0,IF($B103=30,(J57+J80),IF($B103=60,(SUM(I57:J57)+SUM(I80:J80)),(SUM(H57:J57)+SUM(H80:J80)))))-SUM($C103:I103)</f>
        <v>0</v>
      </c>
      <c r="K103" s="188">
        <f>+IF($B103=0,0,IF($B103=30,(K57+K80),IF($B103=60,(SUM(J57:K57)+SUM(J80:K80)),(SUM(I57:K57)+SUM(I80:K80)))))-SUM($C103:J103)</f>
        <v>0</v>
      </c>
      <c r="L103" s="196">
        <f>+IF($B103=0,0,IF($B103=30,(L57+L80),IF($B103=60,(SUM(K57:L57)+SUM(K80:L80)),(SUM(J57:L57)+SUM(J80:L80)))))-SUM($C103:K103)</f>
        <v>0</v>
      </c>
      <c r="M103" s="188">
        <f>+IF($B103=0,0,IF($B103=30,(M57+M80),IF($B103=60,(SUM(L57:M57)+SUM(L80:M80)),(SUM(K57:M57)+SUM(K80:M80)))))-SUM($C103:L103)</f>
        <v>0</v>
      </c>
      <c r="N103" s="196">
        <f>+IF($B103=0,0,IF($B103=30,(N57+N80),IF($B103=60,(SUM(M57:N57)+SUM(M80:N80)),(SUM(L57:N57)+SUM(L80:N80)))))-SUM($C103:M103)</f>
        <v>0</v>
      </c>
    </row>
    <row r="104" spans="1:14" x14ac:dyDescent="0.3">
      <c r="A104" s="202">
        <f t="shared" si="49"/>
        <v>0</v>
      </c>
      <c r="B104" s="235"/>
      <c r="C104" s="188">
        <f t="shared" si="50"/>
        <v>0</v>
      </c>
      <c r="D104" s="196">
        <f t="shared" si="51"/>
        <v>0</v>
      </c>
      <c r="E104" s="188">
        <f>+IF($B104=0,0,IF($B104=30,(E58+E81),IF($B104=60,(SUM(D58:E58)+SUM(D81:E81)),(SUM(C58:E58)+SUM(C81:E81)))))-SUM($C104:D104)</f>
        <v>0</v>
      </c>
      <c r="F104" s="196">
        <f>+IF($B104=0,0,IF($B104=30,(F58+F81),IF($B104=60,(SUM(E58:F58)+SUM(E81:F81)),(SUM(D58:F58)+SUM(D81:F81)))))-SUM($C104:E104)</f>
        <v>0</v>
      </c>
      <c r="G104" s="188">
        <f>+IF($B104=0,0,IF($B104=30,(G58+G81),IF($B104=60,(SUM(F58:G58)+SUM(F81:G81)),(SUM(E58:G58)+SUM(E81:G81)))))-SUM($C104:F104)</f>
        <v>0</v>
      </c>
      <c r="H104" s="196">
        <f>+IF($B104=0,0,IF($B104=30,(H58+H81),IF($B104=60,(SUM(G58:H58)+SUM(G81:H81)),(SUM(F58:H58)+SUM(F81:H81)))))-SUM($C104:G104)</f>
        <v>0</v>
      </c>
      <c r="I104" s="188">
        <f>+IF($B104=0,0,IF($B104=30,(I58+I81),IF($B104=60,(SUM(H58:I58)+SUM(H81:I81)),(SUM(G58:I58)+SUM(G81:I81)))))-SUM($C104:H104)</f>
        <v>0</v>
      </c>
      <c r="J104" s="196">
        <f>+IF($B104=0,0,IF($B104=30,(J58+J81),IF($B104=60,(SUM(I58:J58)+SUM(I81:J81)),(SUM(H58:J58)+SUM(H81:J81)))))-SUM($C104:I104)</f>
        <v>0</v>
      </c>
      <c r="K104" s="188">
        <f>+IF($B104=0,0,IF($B104=30,(K58+K81),IF($B104=60,(SUM(J58:K58)+SUM(J81:K81)),(SUM(I58:K58)+SUM(I81:K81)))))-SUM($C104:J104)</f>
        <v>0</v>
      </c>
      <c r="L104" s="196">
        <f>+IF($B104=0,0,IF($B104=30,(L58+L81),IF($B104=60,(SUM(K58:L58)+SUM(K81:L81)),(SUM(J58:L58)+SUM(J81:L81)))))-SUM($C104:K104)</f>
        <v>0</v>
      </c>
      <c r="M104" s="188">
        <f>+IF($B104=0,0,IF($B104=30,(M58+M81),IF($B104=60,(SUM(L58:M58)+SUM(L81:M81)),(SUM(K58:M58)+SUM(K81:M81)))))-SUM($C104:L104)</f>
        <v>0</v>
      </c>
      <c r="N104" s="196">
        <f>+IF($B104=0,0,IF($B104=30,(N58+N81),IF($B104=60,(SUM(M58:N58)+SUM(M81:N81)),(SUM(L58:N58)+SUM(L81:N81)))))-SUM($C104:M104)</f>
        <v>0</v>
      </c>
    </row>
    <row r="105" spans="1:14" x14ac:dyDescent="0.3">
      <c r="A105" s="202">
        <f t="shared" si="49"/>
        <v>0</v>
      </c>
      <c r="B105" s="235"/>
      <c r="C105" s="188">
        <f t="shared" si="50"/>
        <v>0</v>
      </c>
      <c r="D105" s="196">
        <f t="shared" si="51"/>
        <v>0</v>
      </c>
      <c r="E105" s="188">
        <f>+IF($B105=0,0,IF($B105=30,(E59+E82),IF($B105=60,(SUM(D59:E59)+SUM(D82:E82)),(SUM(C59:E59)+SUM(C82:E82)))))-SUM($C105:D105)</f>
        <v>0</v>
      </c>
      <c r="F105" s="196">
        <f>+IF($B105=0,0,IF($B105=30,(F59+F82),IF($B105=60,(SUM(E59:F59)+SUM(E82:F82)),(SUM(D59:F59)+SUM(D82:F82)))))-SUM($C105:E105)</f>
        <v>0</v>
      </c>
      <c r="G105" s="188">
        <f>+IF($B105=0,0,IF($B105=30,(G59+G82),IF($B105=60,(SUM(F59:G59)+SUM(F82:G82)),(SUM(E59:G59)+SUM(E82:G82)))))-SUM($C105:F105)</f>
        <v>0</v>
      </c>
      <c r="H105" s="196">
        <f>+IF($B105=0,0,IF($B105=30,(H59+H82),IF($B105=60,(SUM(G59:H59)+SUM(G82:H82)),(SUM(F59:H59)+SUM(F82:H82)))))-SUM($C105:G105)</f>
        <v>0</v>
      </c>
      <c r="I105" s="188">
        <f>+IF($B105=0,0,IF($B105=30,(I59+I82),IF($B105=60,(SUM(H59:I59)+SUM(H82:I82)),(SUM(G59:I59)+SUM(G82:I82)))))-SUM($C105:H105)</f>
        <v>0</v>
      </c>
      <c r="J105" s="196">
        <f>+IF($B105=0,0,IF($B105=30,(J59+J82),IF($B105=60,(SUM(I59:J59)+SUM(I82:J82)),(SUM(H59:J59)+SUM(H82:J82)))))-SUM($C105:I105)</f>
        <v>0</v>
      </c>
      <c r="K105" s="188">
        <f>+IF($B105=0,0,IF($B105=30,(K59+K82),IF($B105=60,(SUM(J59:K59)+SUM(J82:K82)),(SUM(I59:K59)+SUM(I82:K82)))))-SUM($C105:J105)</f>
        <v>0</v>
      </c>
      <c r="L105" s="196">
        <f>+IF($B105=0,0,IF($B105=30,(L59+L82),IF($B105=60,(SUM(K59:L59)+SUM(K82:L82)),(SUM(J59:L59)+SUM(J82:L82)))))-SUM($C105:K105)</f>
        <v>0</v>
      </c>
      <c r="M105" s="188">
        <f>+IF($B105=0,0,IF($B105=30,(M59+M82),IF($B105=60,(SUM(L59:M59)+SUM(L82:M82)),(SUM(K59:M59)+SUM(K82:M82)))))-SUM($C105:L105)</f>
        <v>0</v>
      </c>
      <c r="N105" s="196">
        <f>+IF($B105=0,0,IF($B105=30,(N59+N82),IF($B105=60,(SUM(M59:N59)+SUM(M82:N82)),(SUM(L59:N59)+SUM(L82:N82)))))-SUM($C105:M105)</f>
        <v>0</v>
      </c>
    </row>
    <row r="106" spans="1:14" x14ac:dyDescent="0.3">
      <c r="A106" s="202">
        <f t="shared" si="49"/>
        <v>0</v>
      </c>
      <c r="B106" s="235"/>
      <c r="C106" s="188">
        <f t="shared" si="50"/>
        <v>0</v>
      </c>
      <c r="D106" s="196">
        <f t="shared" si="51"/>
        <v>0</v>
      </c>
      <c r="E106" s="188">
        <f>+IF($B106=0,0,IF($B106=30,(E60+E83),IF($B106=60,(SUM(D60:E60)+SUM(D83:E83)),(SUM(C60:E60)+SUM(C83:E83)))))-SUM($C106:D106)</f>
        <v>0</v>
      </c>
      <c r="F106" s="196">
        <f>+IF($B106=0,0,IF($B106=30,(F60+F83),IF($B106=60,(SUM(E60:F60)+SUM(E83:F83)),(SUM(D60:F60)+SUM(D83:F83)))))-SUM($C106:E106)</f>
        <v>0</v>
      </c>
      <c r="G106" s="188">
        <f>+IF($B106=0,0,IF($B106=30,(G60+G83),IF($B106=60,(SUM(F60:G60)+SUM(F83:G83)),(SUM(E60:G60)+SUM(E83:G83)))))-SUM($C106:F106)</f>
        <v>0</v>
      </c>
      <c r="H106" s="196">
        <f>+IF($B106=0,0,IF($B106=30,(H60+H83),IF($B106=60,(SUM(G60:H60)+SUM(G83:H83)),(SUM(F60:H60)+SUM(F83:H83)))))-SUM($C106:G106)</f>
        <v>0</v>
      </c>
      <c r="I106" s="188">
        <f>+IF($B106=0,0,IF($B106=30,(I60+I83),IF($B106=60,(SUM(H60:I60)+SUM(H83:I83)),(SUM(G60:I60)+SUM(G83:I83)))))-SUM($C106:H106)</f>
        <v>0</v>
      </c>
      <c r="J106" s="196">
        <f>+IF($B106=0,0,IF($B106=30,(J60+J83),IF($B106=60,(SUM(I60:J60)+SUM(I83:J83)),(SUM(H60:J60)+SUM(H83:J83)))))-SUM($C106:I106)</f>
        <v>0</v>
      </c>
      <c r="K106" s="188">
        <f>+IF($B106=0,0,IF($B106=30,(K60+K83),IF($B106=60,(SUM(J60:K60)+SUM(J83:K83)),(SUM(I60:K60)+SUM(I83:K83)))))-SUM($C106:J106)</f>
        <v>0</v>
      </c>
      <c r="L106" s="196">
        <f>+IF($B106=0,0,IF($B106=30,(L60+L83),IF($B106=60,(SUM(K60:L60)+SUM(K83:L83)),(SUM(J60:L60)+SUM(J83:L83)))))-SUM($C106:K106)</f>
        <v>0</v>
      </c>
      <c r="M106" s="188">
        <f>+IF($B106=0,0,IF($B106=30,(M60+M83),IF($B106=60,(SUM(L60:M60)+SUM(L83:M83)),(SUM(K60:M60)+SUM(K83:M83)))))-SUM($C106:L106)</f>
        <v>0</v>
      </c>
      <c r="N106" s="196">
        <f>+IF($B106=0,0,IF($B106=30,(N60+N83),IF($B106=60,(SUM(M60:N60)+SUM(M83:N83)),(SUM(L60:N60)+SUM(L83:N83)))))-SUM($C106:M106)</f>
        <v>0</v>
      </c>
    </row>
    <row r="107" spans="1:14" x14ac:dyDescent="0.3">
      <c r="A107" s="202">
        <f t="shared" si="49"/>
        <v>0</v>
      </c>
      <c r="B107" s="235"/>
      <c r="C107" s="188">
        <f t="shared" si="50"/>
        <v>0</v>
      </c>
      <c r="D107" s="196">
        <f t="shared" si="51"/>
        <v>0</v>
      </c>
      <c r="E107" s="188">
        <f>+IF($B107=0,0,IF($B107=30,(E61+E84),IF($B107=60,(SUM(D61:E61)+SUM(D84:E84)),(SUM(C61:E61)+SUM(C84:E84)))))-SUM($C107:D107)</f>
        <v>0</v>
      </c>
      <c r="F107" s="196">
        <f>+IF($B107=0,0,IF($B107=30,(F61+F84),IF($B107=60,(SUM(E61:F61)+SUM(E84:F84)),(SUM(D61:F61)+SUM(D84:F84)))))-SUM($C107:E107)</f>
        <v>0</v>
      </c>
      <c r="G107" s="188">
        <f>+IF($B107=0,0,IF($B107=30,(G61+G84),IF($B107=60,(SUM(F61:G61)+SUM(F84:G84)),(SUM(E61:G61)+SUM(E84:G84)))))-SUM($C107:F107)</f>
        <v>0</v>
      </c>
      <c r="H107" s="196">
        <f>+IF($B107=0,0,IF($B107=30,(H61+H84),IF($B107=60,(SUM(G61:H61)+SUM(G84:H84)),(SUM(F61:H61)+SUM(F84:H84)))))-SUM($C107:G107)</f>
        <v>0</v>
      </c>
      <c r="I107" s="188">
        <f>+IF($B107=0,0,IF($B107=30,(I61+I84),IF($B107=60,(SUM(H61:I61)+SUM(H84:I84)),(SUM(G61:I61)+SUM(G84:I84)))))-SUM($C107:H107)</f>
        <v>0</v>
      </c>
      <c r="J107" s="196">
        <f>+IF($B107=0,0,IF($B107=30,(J61+J84),IF($B107=60,(SUM(I61:J61)+SUM(I84:J84)),(SUM(H61:J61)+SUM(H84:J84)))))-SUM($C107:I107)</f>
        <v>0</v>
      </c>
      <c r="K107" s="188">
        <f>+IF($B107=0,0,IF($B107=30,(K61+K84),IF($B107=60,(SUM(J61:K61)+SUM(J84:K84)),(SUM(I61:K61)+SUM(I84:K84)))))-SUM($C107:J107)</f>
        <v>0</v>
      </c>
      <c r="L107" s="196">
        <f>+IF($B107=0,0,IF($B107=30,(L61+L84),IF($B107=60,(SUM(K61:L61)+SUM(K84:L84)),(SUM(J61:L61)+SUM(J84:L84)))))-SUM($C107:K107)</f>
        <v>0</v>
      </c>
      <c r="M107" s="188">
        <f>+IF($B107=0,0,IF($B107=30,(M61+M84),IF($B107=60,(SUM(L61:M61)+SUM(L84:M84)),(SUM(K61:M61)+SUM(K84:M84)))))-SUM($C107:L107)</f>
        <v>0</v>
      </c>
      <c r="N107" s="196">
        <f>+IF($B107=0,0,IF($B107=30,(N61+N84),IF($B107=60,(SUM(M61:N61)+SUM(M84:N84)),(SUM(L61:N61)+SUM(L84:N84)))))-SUM($C107:M107)</f>
        <v>0</v>
      </c>
    </row>
    <row r="108" spans="1:14" x14ac:dyDescent="0.3">
      <c r="A108" s="202">
        <f t="shared" si="49"/>
        <v>0</v>
      </c>
      <c r="B108" s="235"/>
      <c r="C108" s="188">
        <f t="shared" si="50"/>
        <v>0</v>
      </c>
      <c r="D108" s="196">
        <f t="shared" si="51"/>
        <v>0</v>
      </c>
      <c r="E108" s="188">
        <f>+IF($B108=0,0,IF($B108=30,(E62+E85),IF($B108=60,(SUM(D62:E62)+SUM(D85:E85)),(SUM(C62:E62)+SUM(C85:E85)))))-SUM($C108:D108)</f>
        <v>0</v>
      </c>
      <c r="F108" s="196">
        <f>+IF($B108=0,0,IF($B108=30,(F62+F85),IF($B108=60,(SUM(E62:F62)+SUM(E85:F85)),(SUM(D62:F62)+SUM(D85:F85)))))-SUM($C108:E108)</f>
        <v>0</v>
      </c>
      <c r="G108" s="188">
        <f>+IF($B108=0,0,IF($B108=30,(G62+G85),IF($B108=60,(SUM(F62:G62)+SUM(F85:G85)),(SUM(E62:G62)+SUM(E85:G85)))))-SUM($C108:F108)</f>
        <v>0</v>
      </c>
      <c r="H108" s="196">
        <f>+IF($B108=0,0,IF($B108=30,(H62+H85),IF($B108=60,(SUM(G62:H62)+SUM(G85:H85)),(SUM(F62:H62)+SUM(F85:H85)))))-SUM($C108:G108)</f>
        <v>0</v>
      </c>
      <c r="I108" s="188">
        <f>+IF($B108=0,0,IF($B108=30,(I62+I85),IF($B108=60,(SUM(H62:I62)+SUM(H85:I85)),(SUM(G62:I62)+SUM(G85:I85)))))-SUM($C108:H108)</f>
        <v>0</v>
      </c>
      <c r="J108" s="196">
        <f>+IF($B108=0,0,IF($B108=30,(J62+J85),IF($B108=60,(SUM(I62:J62)+SUM(I85:J85)),(SUM(H62:J62)+SUM(H85:J85)))))-SUM($C108:I108)</f>
        <v>0</v>
      </c>
      <c r="K108" s="188">
        <f>+IF($B108=0,0,IF($B108=30,(K62+K85),IF($B108=60,(SUM(J62:K62)+SUM(J85:K85)),(SUM(I62:K62)+SUM(I85:K85)))))-SUM($C108:J108)</f>
        <v>0</v>
      </c>
      <c r="L108" s="196">
        <f>+IF($B108=0,0,IF($B108=30,(L62+L85),IF($B108=60,(SUM(K62:L62)+SUM(K85:L85)),(SUM(J62:L62)+SUM(J85:L85)))))-SUM($C108:K108)</f>
        <v>0</v>
      </c>
      <c r="M108" s="188">
        <f>+IF($B108=0,0,IF($B108=30,(M62+M85),IF($B108=60,(SUM(L62:M62)+SUM(L85:M85)),(SUM(K62:M62)+SUM(K85:M85)))))-SUM($C108:L108)</f>
        <v>0</v>
      </c>
      <c r="N108" s="196">
        <f>+IF($B108=0,0,IF($B108=30,(N62+N85),IF($B108=60,(SUM(M62:N62)+SUM(M85:N85)),(SUM(L62:N62)+SUM(L85:N85)))))-SUM($C108:M108)</f>
        <v>0</v>
      </c>
    </row>
    <row r="109" spans="1:14" x14ac:dyDescent="0.3">
      <c r="A109" s="202">
        <f t="shared" si="49"/>
        <v>0</v>
      </c>
      <c r="B109" s="235"/>
      <c r="C109" s="188">
        <f t="shared" si="50"/>
        <v>0</v>
      </c>
      <c r="D109" s="196">
        <f t="shared" si="51"/>
        <v>0</v>
      </c>
      <c r="E109" s="188">
        <f>+IF($B109=0,0,IF($B109=30,(E63+E86),IF($B109=60,(SUM(D63:E63)+SUM(D86:E86)),(SUM(C63:E63)+SUM(C86:E86)))))-SUM($C109:D109)</f>
        <v>0</v>
      </c>
      <c r="F109" s="196">
        <f>+IF($B109=0,0,IF($B109=30,(F63+F86),IF($B109=60,(SUM(E63:F63)+SUM(E86:F86)),(SUM(D63:F63)+SUM(D86:F86)))))-SUM($C109:E109)</f>
        <v>0</v>
      </c>
      <c r="G109" s="188">
        <f>+IF($B109=0,0,IF($B109=30,(G63+G86),IF($B109=60,(SUM(F63:G63)+SUM(F86:G86)),(SUM(E63:G63)+SUM(E86:G86)))))-SUM($C109:F109)</f>
        <v>0</v>
      </c>
      <c r="H109" s="196">
        <f>+IF($B109=0,0,IF($B109=30,(H63+H86),IF($B109=60,(SUM(G63:H63)+SUM(G86:H86)),(SUM(F63:H63)+SUM(F86:H86)))))-SUM($C109:G109)</f>
        <v>0</v>
      </c>
      <c r="I109" s="188">
        <f>+IF($B109=0,0,IF($B109=30,(I63+I86),IF($B109=60,(SUM(H63:I63)+SUM(H86:I86)),(SUM(G63:I63)+SUM(G86:I86)))))-SUM($C109:H109)</f>
        <v>0</v>
      </c>
      <c r="J109" s="196">
        <f>+IF($B109=0,0,IF($B109=30,(J63+J86),IF($B109=60,(SUM(I63:J63)+SUM(I86:J86)),(SUM(H63:J63)+SUM(H86:J86)))))-SUM($C109:I109)</f>
        <v>0</v>
      </c>
      <c r="K109" s="188">
        <f>+IF($B109=0,0,IF($B109=30,(K63+K86),IF($B109=60,(SUM(J63:K63)+SUM(J86:K86)),(SUM(I63:K63)+SUM(I86:K86)))))-SUM($C109:J109)</f>
        <v>0</v>
      </c>
      <c r="L109" s="196">
        <f>+IF($B109=0,0,IF($B109=30,(L63+L86),IF($B109=60,(SUM(K63:L63)+SUM(K86:L86)),(SUM(J63:L63)+SUM(J86:L86)))))-SUM($C109:K109)</f>
        <v>0</v>
      </c>
      <c r="M109" s="188">
        <f>+IF($B109=0,0,IF($B109=30,(M63+M86),IF($B109=60,(SUM(L63:M63)+SUM(L86:M86)),(SUM(K63:M63)+SUM(K86:M86)))))-SUM($C109:L109)</f>
        <v>0</v>
      </c>
      <c r="N109" s="196">
        <f>+IF($B109=0,0,IF($B109=30,(N63+N86),IF($B109=60,(SUM(M63:N63)+SUM(M86:N86)),(SUM(L63:N63)+SUM(L86:N86)))))-SUM($C109:M109)</f>
        <v>0</v>
      </c>
    </row>
    <row r="110" spans="1:14" x14ac:dyDescent="0.3">
      <c r="A110" s="202">
        <f t="shared" si="49"/>
        <v>0</v>
      </c>
      <c r="B110" s="235"/>
      <c r="C110" s="188">
        <f t="shared" si="50"/>
        <v>0</v>
      </c>
      <c r="D110" s="196">
        <f t="shared" si="51"/>
        <v>0</v>
      </c>
      <c r="E110" s="188">
        <f>+IF($B110=0,0,IF($B110=30,(E64+E87),IF($B110=60,(SUM(D64:E64)+SUM(D87:E87)),(SUM(C64:E64)+SUM(C87:E87)))))-SUM($C110:D110)</f>
        <v>0</v>
      </c>
      <c r="F110" s="196">
        <f>+IF($B110=0,0,IF($B110=30,(F64+F87),IF($B110=60,(SUM(E64:F64)+SUM(E87:F87)),(SUM(D64:F64)+SUM(D87:F87)))))-SUM($C110:E110)</f>
        <v>0</v>
      </c>
      <c r="G110" s="188">
        <f>+IF($B110=0,0,IF($B110=30,(G64+G87),IF($B110=60,(SUM(F64:G64)+SUM(F87:G87)),(SUM(E64:G64)+SUM(E87:G87)))))-SUM($C110:F110)</f>
        <v>0</v>
      </c>
      <c r="H110" s="196">
        <f>+IF($B110=0,0,IF($B110=30,(H64+H87),IF($B110=60,(SUM(G64:H64)+SUM(G87:H87)),(SUM(F64:H64)+SUM(F87:H87)))))-SUM($C110:G110)</f>
        <v>0</v>
      </c>
      <c r="I110" s="188">
        <f>+IF($B110=0,0,IF($B110=30,(I64+I87),IF($B110=60,(SUM(H64:I64)+SUM(H87:I87)),(SUM(G64:I64)+SUM(G87:I87)))))-SUM($C110:H110)</f>
        <v>0</v>
      </c>
      <c r="J110" s="196">
        <f>+IF($B110=0,0,IF($B110=30,(J64+J87),IF($B110=60,(SUM(I64:J64)+SUM(I87:J87)),(SUM(H64:J64)+SUM(H87:J87)))))-SUM($C110:I110)</f>
        <v>0</v>
      </c>
      <c r="K110" s="188">
        <f>+IF($B110=0,0,IF($B110=30,(K64+K87),IF($B110=60,(SUM(J64:K64)+SUM(J87:K87)),(SUM(I64:K64)+SUM(I87:K87)))))-SUM($C110:J110)</f>
        <v>0</v>
      </c>
      <c r="L110" s="196">
        <f>+IF($B110=0,0,IF($B110=30,(L64+L87),IF($B110=60,(SUM(K64:L64)+SUM(K87:L87)),(SUM(J64:L64)+SUM(J87:L87)))))-SUM($C110:K110)</f>
        <v>0</v>
      </c>
      <c r="M110" s="188">
        <f>+IF($B110=0,0,IF($B110=30,(M64+M87),IF($B110=60,(SUM(L64:M64)+SUM(L87:M87)),(SUM(K64:M64)+SUM(K87:M87)))))-SUM($C110:L110)</f>
        <v>0</v>
      </c>
      <c r="N110" s="196">
        <f>+IF($B110=0,0,IF($B110=30,(N64+N87),IF($B110=60,(SUM(M64:N64)+SUM(M87:N87)),(SUM(L64:N64)+SUM(L87:N87)))))-SUM($C110:M110)</f>
        <v>0</v>
      </c>
    </row>
    <row r="111" spans="1:14" x14ac:dyDescent="0.3">
      <c r="A111" s="202">
        <f t="shared" si="49"/>
        <v>0</v>
      </c>
      <c r="B111" s="235"/>
      <c r="C111" s="188">
        <f t="shared" si="50"/>
        <v>0</v>
      </c>
      <c r="D111" s="196">
        <f t="shared" si="51"/>
        <v>0</v>
      </c>
      <c r="E111" s="188">
        <f>+IF($B111=0,0,IF($B111=30,(E65+E88),IF($B111=60,(SUM(D65:E65)+SUM(D88:E88)),(SUM(C65:E65)+SUM(C88:E88)))))-SUM($C111:D111)</f>
        <v>0</v>
      </c>
      <c r="F111" s="196">
        <f>+IF($B111=0,0,IF($B111=30,(F65+F88),IF($B111=60,(SUM(E65:F65)+SUM(E88:F88)),(SUM(D65:F65)+SUM(D88:F88)))))-SUM($C111:E111)</f>
        <v>0</v>
      </c>
      <c r="G111" s="188">
        <f>+IF($B111=0,0,IF($B111=30,(G65+G88),IF($B111=60,(SUM(F65:G65)+SUM(F88:G88)),(SUM(E65:G65)+SUM(E88:G88)))))-SUM($C111:F111)</f>
        <v>0</v>
      </c>
      <c r="H111" s="196">
        <f>+IF($B111=0,0,IF($B111=30,(H65+H88),IF($B111=60,(SUM(G65:H65)+SUM(G88:H88)),(SUM(F65:H65)+SUM(F88:H88)))))-SUM($C111:G111)</f>
        <v>0</v>
      </c>
      <c r="I111" s="188">
        <f>+IF($B111=0,0,IF($B111=30,(I65+I88),IF($B111=60,(SUM(H65:I65)+SUM(H88:I88)),(SUM(G65:I65)+SUM(G88:I88)))))-SUM($C111:H111)</f>
        <v>0</v>
      </c>
      <c r="J111" s="196">
        <f>+IF($B111=0,0,IF($B111=30,(J65+J88),IF($B111=60,(SUM(I65:J65)+SUM(I88:J88)),(SUM(H65:J65)+SUM(H88:J88)))))-SUM($C111:I111)</f>
        <v>0</v>
      </c>
      <c r="K111" s="188">
        <f>+IF($B111=0,0,IF($B111=30,(K65+K88),IF($B111=60,(SUM(J65:K65)+SUM(J88:K88)),(SUM(I65:K65)+SUM(I88:K88)))))-SUM($C111:J111)</f>
        <v>0</v>
      </c>
      <c r="L111" s="196">
        <f>+IF($B111=0,0,IF($B111=30,(L65+L88),IF($B111=60,(SUM(K65:L65)+SUM(K88:L88)),(SUM(J65:L65)+SUM(J88:L88)))))-SUM($C111:K111)</f>
        <v>0</v>
      </c>
      <c r="M111" s="188">
        <f>+IF($B111=0,0,IF($B111=30,(M65+M88),IF($B111=60,(SUM(L65:M65)+SUM(L88:M88)),(SUM(K65:M65)+SUM(K88:M88)))))-SUM($C111:L111)</f>
        <v>0</v>
      </c>
      <c r="N111" s="196">
        <f>+IF($B111=0,0,IF($B111=30,(N65+N88),IF($B111=60,(SUM(M65:N65)+SUM(M88:N88)),(SUM(L65:N65)+SUM(L88:N88)))))-SUM($C111:M111)</f>
        <v>0</v>
      </c>
    </row>
    <row r="112" spans="1:14" x14ac:dyDescent="0.3">
      <c r="A112" s="202">
        <f t="shared" si="49"/>
        <v>0</v>
      </c>
      <c r="B112" s="235"/>
      <c r="C112" s="188">
        <f t="shared" si="50"/>
        <v>0</v>
      </c>
      <c r="D112" s="196">
        <f t="shared" si="51"/>
        <v>0</v>
      </c>
      <c r="E112" s="188">
        <f>+IF($B112=0,0,IF($B112=30,(E66+E89),IF($B112=60,(SUM(D66:E66)+SUM(D89:E89)),(SUM(C66:E66)+SUM(C89:E89)))))-SUM($C112:D112)</f>
        <v>0</v>
      </c>
      <c r="F112" s="196">
        <f>+IF($B112=0,0,IF($B112=30,(F66+F89),IF($B112=60,(SUM(E66:F66)+SUM(E89:F89)),(SUM(D66:F66)+SUM(D89:F89)))))-SUM($C112:E112)</f>
        <v>0</v>
      </c>
      <c r="G112" s="188">
        <f>+IF($B112=0,0,IF($B112=30,(G66+G89),IF($B112=60,(SUM(F66:G66)+SUM(F89:G89)),(SUM(E66:G66)+SUM(E89:G89)))))-SUM($C112:F112)</f>
        <v>0</v>
      </c>
      <c r="H112" s="196">
        <f>+IF($B112=0,0,IF($B112=30,(H66+H89),IF($B112=60,(SUM(G66:H66)+SUM(G89:H89)),(SUM(F66:H66)+SUM(F89:H89)))))-SUM($C112:G112)</f>
        <v>0</v>
      </c>
      <c r="I112" s="188">
        <f>+IF($B112=0,0,IF($B112=30,(I66+I89),IF($B112=60,(SUM(H66:I66)+SUM(H89:I89)),(SUM(G66:I66)+SUM(G89:I89)))))-SUM($C112:H112)</f>
        <v>0</v>
      </c>
      <c r="J112" s="196">
        <f>+IF($B112=0,0,IF($B112=30,(J66+J89),IF($B112=60,(SUM(I66:J66)+SUM(I89:J89)),(SUM(H66:J66)+SUM(H89:J89)))))-SUM($C112:I112)</f>
        <v>0</v>
      </c>
      <c r="K112" s="188">
        <f>+IF($B112=0,0,IF($B112=30,(K66+K89),IF($B112=60,(SUM(J66:K66)+SUM(J89:K89)),(SUM(I66:K66)+SUM(I89:K89)))))-SUM($C112:J112)</f>
        <v>0</v>
      </c>
      <c r="L112" s="196">
        <f>+IF($B112=0,0,IF($B112=30,(L66+L89),IF($B112=60,(SUM(K66:L66)+SUM(K89:L89)),(SUM(J66:L66)+SUM(J89:L89)))))-SUM($C112:K112)</f>
        <v>0</v>
      </c>
      <c r="M112" s="188">
        <f>+IF($B112=0,0,IF($B112=30,(M66+M89),IF($B112=60,(SUM(L66:M66)+SUM(L89:M89)),(SUM(K66:M66)+SUM(K89:M89)))))-SUM($C112:L112)</f>
        <v>0</v>
      </c>
      <c r="N112" s="196">
        <f>+IF($B112=0,0,IF($B112=30,(N66+N89),IF($B112=60,(SUM(M66:N66)+SUM(M89:N89)),(SUM(L66:N66)+SUM(L89:N89)))))-SUM($C112:M112)</f>
        <v>0</v>
      </c>
    </row>
    <row r="113" spans="1:78" x14ac:dyDescent="0.3">
      <c r="A113" s="203">
        <f t="shared" si="49"/>
        <v>0</v>
      </c>
      <c r="B113" s="236"/>
      <c r="C113" s="188">
        <f t="shared" si="50"/>
        <v>0</v>
      </c>
      <c r="D113" s="197">
        <f t="shared" si="51"/>
        <v>0</v>
      </c>
      <c r="E113" s="188">
        <f>+IF($B113=0,0,IF($B113=30,(E67+E90),IF($B113=60,(SUM(D67:E67)+SUM(D90:E90)),(SUM(C67:E67)+SUM(C90:E90)))))-SUM($C113:D113)</f>
        <v>0</v>
      </c>
      <c r="F113" s="197">
        <f>+IF($B113=0,0,IF($B113=30,(F67+F90),IF($B113=60,(SUM(E67:F67)+SUM(E90:F90)),(SUM(D67:F67)+SUM(D90:F90)))))-SUM($C113:E113)</f>
        <v>0</v>
      </c>
      <c r="G113" s="188">
        <f>+IF($B113=0,0,IF($B113=30,(G67+G90),IF($B113=60,(SUM(F67:G67)+SUM(F90:G90)),(SUM(E67:G67)+SUM(E90:G90)))))-SUM($C113:F113)</f>
        <v>0</v>
      </c>
      <c r="H113" s="197">
        <f>+IF($B113=0,0,IF($B113=30,(H67+H90),IF($B113=60,(SUM(G67:H67)+SUM(G90:H90)),(SUM(F67:H67)+SUM(F90:H90)))))-SUM($C113:G113)</f>
        <v>0</v>
      </c>
      <c r="I113" s="188">
        <f>+IF($B113=0,0,IF($B113=30,(I67+I90),IF($B113=60,(SUM(H67:I67)+SUM(H90:I90)),(SUM(G67:I67)+SUM(G90:I90)))))-SUM($C113:H113)</f>
        <v>0</v>
      </c>
      <c r="J113" s="197">
        <f>+IF($B113=0,0,IF($B113=30,(J67+J90),IF($B113=60,(SUM(I67:J67)+SUM(I90:J90)),(SUM(H67:J67)+SUM(H90:J90)))))-SUM($C113:I113)</f>
        <v>0</v>
      </c>
      <c r="K113" s="188">
        <f>+IF($B113=0,0,IF($B113=30,(K67+K90),IF($B113=60,(SUM(J67:K67)+SUM(J90:K90)),(SUM(I67:K67)+SUM(I90:K90)))))-SUM($C113:J113)</f>
        <v>0</v>
      </c>
      <c r="L113" s="197">
        <f>+IF($B113=0,0,IF($B113=30,(L67+L90),IF($B113=60,(SUM(K67:L67)+SUM(K90:L90)),(SUM(J67:L67)+SUM(J90:L90)))))-SUM($C113:K113)</f>
        <v>0</v>
      </c>
      <c r="M113" s="188">
        <f>+IF($B113=0,0,IF($B113=30,(M67+M90),IF($B113=60,(SUM(L67:M67)+SUM(L90:M90)),(SUM(K67:M67)+SUM(K90:M90)))))-SUM($C113:L113)</f>
        <v>0</v>
      </c>
      <c r="N113" s="197">
        <f>+IF($B113=0,0,IF($B113=30,(N67+N90),IF($B113=60,(SUM(M67:N67)+SUM(M90:N90)),(SUM(L67:N67)+SUM(L90:N90)))))-SUM($C113:M113)</f>
        <v>0</v>
      </c>
    </row>
    <row r="114" spans="1:78" s="19" customFormat="1" ht="24.9" customHeight="1" x14ac:dyDescent="0.3">
      <c r="A114" s="181" t="s">
        <v>3</v>
      </c>
      <c r="B114" s="200"/>
      <c r="C114" s="183">
        <f>SUM(C94:C113)</f>
        <v>7320</v>
      </c>
      <c r="D114" s="183">
        <f>SUM(D94:D113)</f>
        <v>6697.7999999999993</v>
      </c>
      <c r="E114" s="183">
        <f t="shared" ref="E114:N114" si="52">SUM(E94:E113)</f>
        <v>36.600000000000364</v>
      </c>
      <c r="F114" s="183">
        <f t="shared" si="52"/>
        <v>658.80000000000109</v>
      </c>
      <c r="G114" s="183">
        <f t="shared" si="52"/>
        <v>0</v>
      </c>
      <c r="H114" s="183">
        <f t="shared" si="52"/>
        <v>7612.7999999999993</v>
      </c>
      <c r="I114" s="183">
        <f t="shared" si="52"/>
        <v>10035.720000000001</v>
      </c>
      <c r="J114" s="183">
        <f t="shared" si="52"/>
        <v>9010.9199999999983</v>
      </c>
      <c r="K114" s="183">
        <f t="shared" si="52"/>
        <v>-10035.720000000001</v>
      </c>
      <c r="L114" s="183">
        <f t="shared" si="52"/>
        <v>-16623.719999999998</v>
      </c>
      <c r="M114" s="183">
        <f t="shared" si="52"/>
        <v>0</v>
      </c>
      <c r="N114" s="184">
        <f t="shared" si="52"/>
        <v>695.39999999999964</v>
      </c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</row>
    <row r="115" spans="1:78" x14ac:dyDescent="0.3">
      <c r="A115" s="14"/>
    </row>
    <row r="116" spans="1:78" s="7" customFormat="1" ht="24.9" customHeight="1" x14ac:dyDescent="0.3">
      <c r="A116" s="416" t="s">
        <v>118</v>
      </c>
      <c r="B116" s="420"/>
      <c r="C116" s="214">
        <f t="shared" ref="C116:N116" si="53">+C3</f>
        <v>44927</v>
      </c>
      <c r="D116" s="208">
        <f t="shared" si="53"/>
        <v>44958</v>
      </c>
      <c r="E116" s="214">
        <f t="shared" si="53"/>
        <v>44986</v>
      </c>
      <c r="F116" s="208">
        <f t="shared" si="53"/>
        <v>45017</v>
      </c>
      <c r="G116" s="214">
        <f t="shared" si="53"/>
        <v>45047</v>
      </c>
      <c r="H116" s="208">
        <f t="shared" si="53"/>
        <v>45078</v>
      </c>
      <c r="I116" s="214">
        <f t="shared" si="53"/>
        <v>45108</v>
      </c>
      <c r="J116" s="208">
        <f t="shared" si="53"/>
        <v>45139</v>
      </c>
      <c r="K116" s="214">
        <f t="shared" si="53"/>
        <v>45170</v>
      </c>
      <c r="L116" s="208">
        <f t="shared" si="53"/>
        <v>45200</v>
      </c>
      <c r="M116" s="214">
        <f t="shared" si="53"/>
        <v>45231</v>
      </c>
      <c r="N116" s="208">
        <f t="shared" si="53"/>
        <v>45261</v>
      </c>
    </row>
    <row r="117" spans="1:78" x14ac:dyDescent="0.3">
      <c r="A117" s="418" t="str">
        <f t="shared" ref="A117:A136" si="54">+A94</f>
        <v>Materie prime (malto, luppolo, lievito, ingredienti cibo)</v>
      </c>
      <c r="B117" s="419"/>
      <c r="C117" s="188">
        <f t="shared" ref="C117:N117" si="55">+C48+C71-C94</f>
        <v>0</v>
      </c>
      <c r="D117" s="196">
        <f t="shared" si="55"/>
        <v>0</v>
      </c>
      <c r="E117" s="188">
        <f t="shared" si="55"/>
        <v>7320</v>
      </c>
      <c r="F117" s="196">
        <f t="shared" si="55"/>
        <v>6697.7999999999993</v>
      </c>
      <c r="G117" s="188">
        <f t="shared" si="55"/>
        <v>7356.6</v>
      </c>
      <c r="H117" s="196">
        <f t="shared" si="55"/>
        <v>7356.6</v>
      </c>
      <c r="I117" s="188">
        <f t="shared" si="55"/>
        <v>7356.5999999999985</v>
      </c>
      <c r="J117" s="196">
        <f t="shared" si="55"/>
        <v>14969.400000000001</v>
      </c>
      <c r="K117" s="188">
        <f t="shared" si="55"/>
        <v>17392.32</v>
      </c>
      <c r="L117" s="196">
        <f t="shared" si="55"/>
        <v>23980.32</v>
      </c>
      <c r="M117" s="188">
        <f t="shared" si="55"/>
        <v>7356.6</v>
      </c>
      <c r="N117" s="196">
        <f t="shared" si="55"/>
        <v>7356.6</v>
      </c>
    </row>
    <row r="118" spans="1:78" x14ac:dyDescent="0.3">
      <c r="A118" s="412" t="str">
        <f t="shared" si="54"/>
        <v>Materiali di consumo (bicchieri, tovaglioli, imballaggi)</v>
      </c>
      <c r="B118" s="413"/>
      <c r="C118" s="188">
        <f t="shared" ref="C118:N118" si="56">+C49+C72-C95</f>
        <v>976</v>
      </c>
      <c r="D118" s="196">
        <f t="shared" si="56"/>
        <v>976</v>
      </c>
      <c r="E118" s="188">
        <f t="shared" si="56"/>
        <v>976</v>
      </c>
      <c r="F118" s="196">
        <f t="shared" si="56"/>
        <v>976</v>
      </c>
      <c r="G118" s="188">
        <f t="shared" si="56"/>
        <v>976</v>
      </c>
      <c r="H118" s="196">
        <f t="shared" si="56"/>
        <v>976</v>
      </c>
      <c r="I118" s="188">
        <f t="shared" si="56"/>
        <v>976</v>
      </c>
      <c r="J118" s="196">
        <f t="shared" si="56"/>
        <v>976</v>
      </c>
      <c r="K118" s="188">
        <f t="shared" si="56"/>
        <v>976</v>
      </c>
      <c r="L118" s="196">
        <f t="shared" si="56"/>
        <v>976</v>
      </c>
      <c r="M118" s="188">
        <f t="shared" si="56"/>
        <v>976</v>
      </c>
      <c r="N118" s="196">
        <f t="shared" si="56"/>
        <v>976</v>
      </c>
    </row>
    <row r="119" spans="1:78" x14ac:dyDescent="0.3">
      <c r="A119" s="412">
        <f t="shared" si="54"/>
        <v>0</v>
      </c>
      <c r="B119" s="413"/>
      <c r="C119" s="188">
        <f t="shared" ref="C119:N119" si="57">+C50+C73-C96</f>
        <v>0</v>
      </c>
      <c r="D119" s="196">
        <f t="shared" si="57"/>
        <v>0</v>
      </c>
      <c r="E119" s="188">
        <f t="shared" si="57"/>
        <v>0</v>
      </c>
      <c r="F119" s="196">
        <f t="shared" si="57"/>
        <v>0</v>
      </c>
      <c r="G119" s="188">
        <f t="shared" si="57"/>
        <v>0</v>
      </c>
      <c r="H119" s="196">
        <f t="shared" si="57"/>
        <v>0</v>
      </c>
      <c r="I119" s="188">
        <f t="shared" si="57"/>
        <v>0</v>
      </c>
      <c r="J119" s="196">
        <f t="shared" si="57"/>
        <v>0</v>
      </c>
      <c r="K119" s="188">
        <f t="shared" si="57"/>
        <v>0</v>
      </c>
      <c r="L119" s="196">
        <f t="shared" si="57"/>
        <v>0</v>
      </c>
      <c r="M119" s="188">
        <f t="shared" si="57"/>
        <v>0</v>
      </c>
      <c r="N119" s="196">
        <f t="shared" si="57"/>
        <v>0</v>
      </c>
    </row>
    <row r="120" spans="1:78" x14ac:dyDescent="0.3">
      <c r="A120" s="412">
        <f t="shared" si="54"/>
        <v>0</v>
      </c>
      <c r="B120" s="413"/>
      <c r="C120" s="188">
        <f t="shared" ref="C120:N120" si="58">+C51+C74-C97</f>
        <v>0</v>
      </c>
      <c r="D120" s="196">
        <f t="shared" si="58"/>
        <v>0</v>
      </c>
      <c r="E120" s="188">
        <f t="shared" si="58"/>
        <v>0</v>
      </c>
      <c r="F120" s="196">
        <f t="shared" si="58"/>
        <v>0</v>
      </c>
      <c r="G120" s="188">
        <f t="shared" si="58"/>
        <v>0</v>
      </c>
      <c r="H120" s="196">
        <f t="shared" si="58"/>
        <v>0</v>
      </c>
      <c r="I120" s="188">
        <f t="shared" si="58"/>
        <v>0</v>
      </c>
      <c r="J120" s="196">
        <f t="shared" si="58"/>
        <v>0</v>
      </c>
      <c r="K120" s="188">
        <f t="shared" si="58"/>
        <v>0</v>
      </c>
      <c r="L120" s="196">
        <f t="shared" si="58"/>
        <v>0</v>
      </c>
      <c r="M120" s="188">
        <f t="shared" si="58"/>
        <v>0</v>
      </c>
      <c r="N120" s="196">
        <f t="shared" si="58"/>
        <v>0</v>
      </c>
    </row>
    <row r="121" spans="1:78" x14ac:dyDescent="0.3">
      <c r="A121" s="412">
        <f t="shared" si="54"/>
        <v>0</v>
      </c>
      <c r="B121" s="413"/>
      <c r="C121" s="188">
        <f t="shared" ref="C121:N121" si="59">+C52+C75-C98</f>
        <v>0</v>
      </c>
      <c r="D121" s="196">
        <f t="shared" si="59"/>
        <v>0</v>
      </c>
      <c r="E121" s="188">
        <f t="shared" si="59"/>
        <v>0</v>
      </c>
      <c r="F121" s="196">
        <f t="shared" si="59"/>
        <v>0</v>
      </c>
      <c r="G121" s="188">
        <f t="shared" si="59"/>
        <v>0</v>
      </c>
      <c r="H121" s="196">
        <f t="shared" si="59"/>
        <v>0</v>
      </c>
      <c r="I121" s="188">
        <f t="shared" si="59"/>
        <v>0</v>
      </c>
      <c r="J121" s="196">
        <f t="shared" si="59"/>
        <v>0</v>
      </c>
      <c r="K121" s="188">
        <f t="shared" si="59"/>
        <v>0</v>
      </c>
      <c r="L121" s="196">
        <f t="shared" si="59"/>
        <v>0</v>
      </c>
      <c r="M121" s="188">
        <f t="shared" si="59"/>
        <v>0</v>
      </c>
      <c r="N121" s="196">
        <f t="shared" si="59"/>
        <v>0</v>
      </c>
    </row>
    <row r="122" spans="1:78" x14ac:dyDescent="0.3">
      <c r="A122" s="412">
        <f t="shared" si="54"/>
        <v>0</v>
      </c>
      <c r="B122" s="413"/>
      <c r="C122" s="188">
        <f t="shared" ref="C122:N122" si="60">+C53+C76-C99</f>
        <v>0</v>
      </c>
      <c r="D122" s="196">
        <f t="shared" si="60"/>
        <v>0</v>
      </c>
      <c r="E122" s="188">
        <f t="shared" si="60"/>
        <v>0</v>
      </c>
      <c r="F122" s="196">
        <f t="shared" si="60"/>
        <v>0</v>
      </c>
      <c r="G122" s="188">
        <f t="shared" si="60"/>
        <v>0</v>
      </c>
      <c r="H122" s="196">
        <f t="shared" si="60"/>
        <v>0</v>
      </c>
      <c r="I122" s="188">
        <f t="shared" si="60"/>
        <v>0</v>
      </c>
      <c r="J122" s="196">
        <f t="shared" si="60"/>
        <v>0</v>
      </c>
      <c r="K122" s="188">
        <f t="shared" si="60"/>
        <v>0</v>
      </c>
      <c r="L122" s="196">
        <f t="shared" si="60"/>
        <v>0</v>
      </c>
      <c r="M122" s="188">
        <f t="shared" si="60"/>
        <v>0</v>
      </c>
      <c r="N122" s="196">
        <f t="shared" si="60"/>
        <v>0</v>
      </c>
    </row>
    <row r="123" spans="1:78" x14ac:dyDescent="0.3">
      <c r="A123" s="412">
        <f t="shared" si="54"/>
        <v>0</v>
      </c>
      <c r="B123" s="413"/>
      <c r="C123" s="188">
        <f t="shared" ref="C123:N123" si="61">+C54+C77-C100</f>
        <v>0</v>
      </c>
      <c r="D123" s="196">
        <f t="shared" si="61"/>
        <v>0</v>
      </c>
      <c r="E123" s="188">
        <f t="shared" si="61"/>
        <v>0</v>
      </c>
      <c r="F123" s="196">
        <f t="shared" si="61"/>
        <v>0</v>
      </c>
      <c r="G123" s="188">
        <f t="shared" si="61"/>
        <v>0</v>
      </c>
      <c r="H123" s="196">
        <f t="shared" si="61"/>
        <v>0</v>
      </c>
      <c r="I123" s="188">
        <f t="shared" si="61"/>
        <v>0</v>
      </c>
      <c r="J123" s="196">
        <f t="shared" si="61"/>
        <v>0</v>
      </c>
      <c r="K123" s="188">
        <f t="shared" si="61"/>
        <v>0</v>
      </c>
      <c r="L123" s="196">
        <f t="shared" si="61"/>
        <v>0</v>
      </c>
      <c r="M123" s="188">
        <f t="shared" si="61"/>
        <v>0</v>
      </c>
      <c r="N123" s="196">
        <f t="shared" si="61"/>
        <v>0</v>
      </c>
    </row>
    <row r="124" spans="1:78" x14ac:dyDescent="0.3">
      <c r="A124" s="412">
        <f t="shared" si="54"/>
        <v>0</v>
      </c>
      <c r="B124" s="413"/>
      <c r="C124" s="188">
        <f t="shared" ref="C124:N124" si="62">+C55+C78-C101</f>
        <v>0</v>
      </c>
      <c r="D124" s="196">
        <f t="shared" si="62"/>
        <v>0</v>
      </c>
      <c r="E124" s="188">
        <f t="shared" si="62"/>
        <v>0</v>
      </c>
      <c r="F124" s="196">
        <f t="shared" si="62"/>
        <v>0</v>
      </c>
      <c r="G124" s="188">
        <f t="shared" si="62"/>
        <v>0</v>
      </c>
      <c r="H124" s="196">
        <f t="shared" si="62"/>
        <v>0</v>
      </c>
      <c r="I124" s="188">
        <f t="shared" si="62"/>
        <v>0</v>
      </c>
      <c r="J124" s="196">
        <f t="shared" si="62"/>
        <v>0</v>
      </c>
      <c r="K124" s="188">
        <f t="shared" si="62"/>
        <v>0</v>
      </c>
      <c r="L124" s="196">
        <f t="shared" si="62"/>
        <v>0</v>
      </c>
      <c r="M124" s="188">
        <f t="shared" si="62"/>
        <v>0</v>
      </c>
      <c r="N124" s="196">
        <f t="shared" si="62"/>
        <v>0</v>
      </c>
    </row>
    <row r="125" spans="1:78" x14ac:dyDescent="0.3">
      <c r="A125" s="412">
        <f t="shared" si="54"/>
        <v>0</v>
      </c>
      <c r="B125" s="413"/>
      <c r="C125" s="188">
        <f t="shared" ref="C125:N125" si="63">+C56+C79-C102</f>
        <v>0</v>
      </c>
      <c r="D125" s="196">
        <f t="shared" si="63"/>
        <v>0</v>
      </c>
      <c r="E125" s="188">
        <f t="shared" si="63"/>
        <v>0</v>
      </c>
      <c r="F125" s="196">
        <f t="shared" si="63"/>
        <v>0</v>
      </c>
      <c r="G125" s="188">
        <f t="shared" si="63"/>
        <v>0</v>
      </c>
      <c r="H125" s="196">
        <f t="shared" si="63"/>
        <v>0</v>
      </c>
      <c r="I125" s="188">
        <f t="shared" si="63"/>
        <v>0</v>
      </c>
      <c r="J125" s="196">
        <f t="shared" si="63"/>
        <v>0</v>
      </c>
      <c r="K125" s="188">
        <f t="shared" si="63"/>
        <v>0</v>
      </c>
      <c r="L125" s="196">
        <f t="shared" si="63"/>
        <v>0</v>
      </c>
      <c r="M125" s="188">
        <f t="shared" si="63"/>
        <v>0</v>
      </c>
      <c r="N125" s="196">
        <f t="shared" si="63"/>
        <v>0</v>
      </c>
    </row>
    <row r="126" spans="1:78" x14ac:dyDescent="0.3">
      <c r="A126" s="412">
        <f t="shared" si="54"/>
        <v>0</v>
      </c>
      <c r="B126" s="413"/>
      <c r="C126" s="188">
        <f t="shared" ref="C126:N126" si="64">+C57+C80-C103</f>
        <v>0</v>
      </c>
      <c r="D126" s="196">
        <f t="shared" si="64"/>
        <v>0</v>
      </c>
      <c r="E126" s="188">
        <f t="shared" si="64"/>
        <v>0</v>
      </c>
      <c r="F126" s="196">
        <f t="shared" si="64"/>
        <v>0</v>
      </c>
      <c r="G126" s="188">
        <f t="shared" si="64"/>
        <v>0</v>
      </c>
      <c r="H126" s="196">
        <f t="shared" si="64"/>
        <v>0</v>
      </c>
      <c r="I126" s="188">
        <f t="shared" si="64"/>
        <v>0</v>
      </c>
      <c r="J126" s="196">
        <f t="shared" si="64"/>
        <v>0</v>
      </c>
      <c r="K126" s="188">
        <f t="shared" si="64"/>
        <v>0</v>
      </c>
      <c r="L126" s="196">
        <f t="shared" si="64"/>
        <v>0</v>
      </c>
      <c r="M126" s="188">
        <f t="shared" si="64"/>
        <v>0</v>
      </c>
      <c r="N126" s="196">
        <f t="shared" si="64"/>
        <v>0</v>
      </c>
    </row>
    <row r="127" spans="1:78" x14ac:dyDescent="0.3">
      <c r="A127" s="412">
        <f t="shared" si="54"/>
        <v>0</v>
      </c>
      <c r="B127" s="413"/>
      <c r="C127" s="188">
        <f t="shared" ref="C127:N127" si="65">+C58+C81-C104</f>
        <v>0</v>
      </c>
      <c r="D127" s="196">
        <f t="shared" si="65"/>
        <v>0</v>
      </c>
      <c r="E127" s="188">
        <f t="shared" si="65"/>
        <v>0</v>
      </c>
      <c r="F127" s="196">
        <f t="shared" si="65"/>
        <v>0</v>
      </c>
      <c r="G127" s="188">
        <f t="shared" si="65"/>
        <v>0</v>
      </c>
      <c r="H127" s="196">
        <f t="shared" si="65"/>
        <v>0</v>
      </c>
      <c r="I127" s="188">
        <f t="shared" si="65"/>
        <v>0</v>
      </c>
      <c r="J127" s="196">
        <f t="shared" si="65"/>
        <v>0</v>
      </c>
      <c r="K127" s="188">
        <f t="shared" si="65"/>
        <v>0</v>
      </c>
      <c r="L127" s="196">
        <f t="shared" si="65"/>
        <v>0</v>
      </c>
      <c r="M127" s="188">
        <f t="shared" si="65"/>
        <v>0</v>
      </c>
      <c r="N127" s="196">
        <f t="shared" si="65"/>
        <v>0</v>
      </c>
    </row>
    <row r="128" spans="1:78" x14ac:dyDescent="0.3">
      <c r="A128" s="412">
        <f t="shared" si="54"/>
        <v>0</v>
      </c>
      <c r="B128" s="413"/>
      <c r="C128" s="188">
        <f t="shared" ref="C128:N128" si="66">+C59+C82-C105</f>
        <v>0</v>
      </c>
      <c r="D128" s="196">
        <f t="shared" si="66"/>
        <v>0</v>
      </c>
      <c r="E128" s="188">
        <f t="shared" si="66"/>
        <v>0</v>
      </c>
      <c r="F128" s="196">
        <f t="shared" si="66"/>
        <v>0</v>
      </c>
      <c r="G128" s="188">
        <f t="shared" si="66"/>
        <v>0</v>
      </c>
      <c r="H128" s="196">
        <f t="shared" si="66"/>
        <v>0</v>
      </c>
      <c r="I128" s="188">
        <f t="shared" si="66"/>
        <v>0</v>
      </c>
      <c r="J128" s="196">
        <f t="shared" si="66"/>
        <v>0</v>
      </c>
      <c r="K128" s="188">
        <f t="shared" si="66"/>
        <v>0</v>
      </c>
      <c r="L128" s="196">
        <f t="shared" si="66"/>
        <v>0</v>
      </c>
      <c r="M128" s="188">
        <f t="shared" si="66"/>
        <v>0</v>
      </c>
      <c r="N128" s="196">
        <f t="shared" si="66"/>
        <v>0</v>
      </c>
    </row>
    <row r="129" spans="1:78" x14ac:dyDescent="0.3">
      <c r="A129" s="412">
        <f t="shared" si="54"/>
        <v>0</v>
      </c>
      <c r="B129" s="413"/>
      <c r="C129" s="188">
        <f t="shared" ref="C129:N129" si="67">+C60+C83-C106</f>
        <v>0</v>
      </c>
      <c r="D129" s="196">
        <f t="shared" si="67"/>
        <v>0</v>
      </c>
      <c r="E129" s="188">
        <f t="shared" si="67"/>
        <v>0</v>
      </c>
      <c r="F129" s="196">
        <f t="shared" si="67"/>
        <v>0</v>
      </c>
      <c r="G129" s="188">
        <f t="shared" si="67"/>
        <v>0</v>
      </c>
      <c r="H129" s="196">
        <f t="shared" si="67"/>
        <v>0</v>
      </c>
      <c r="I129" s="188">
        <f t="shared" si="67"/>
        <v>0</v>
      </c>
      <c r="J129" s="196">
        <f t="shared" si="67"/>
        <v>0</v>
      </c>
      <c r="K129" s="188">
        <f t="shared" si="67"/>
        <v>0</v>
      </c>
      <c r="L129" s="196">
        <f t="shared" si="67"/>
        <v>0</v>
      </c>
      <c r="M129" s="188">
        <f t="shared" si="67"/>
        <v>0</v>
      </c>
      <c r="N129" s="196">
        <f t="shared" si="67"/>
        <v>0</v>
      </c>
    </row>
    <row r="130" spans="1:78" x14ac:dyDescent="0.3">
      <c r="A130" s="412">
        <f t="shared" si="54"/>
        <v>0</v>
      </c>
      <c r="B130" s="413"/>
      <c r="C130" s="188">
        <f t="shared" ref="C130:N130" si="68">+C61+C84-C107</f>
        <v>0</v>
      </c>
      <c r="D130" s="196">
        <f t="shared" si="68"/>
        <v>0</v>
      </c>
      <c r="E130" s="188">
        <f t="shared" si="68"/>
        <v>0</v>
      </c>
      <c r="F130" s="196">
        <f t="shared" si="68"/>
        <v>0</v>
      </c>
      <c r="G130" s="188">
        <f t="shared" si="68"/>
        <v>0</v>
      </c>
      <c r="H130" s="196">
        <f t="shared" si="68"/>
        <v>0</v>
      </c>
      <c r="I130" s="188">
        <f t="shared" si="68"/>
        <v>0</v>
      </c>
      <c r="J130" s="196">
        <f t="shared" si="68"/>
        <v>0</v>
      </c>
      <c r="K130" s="188">
        <f t="shared" si="68"/>
        <v>0</v>
      </c>
      <c r="L130" s="196">
        <f t="shared" si="68"/>
        <v>0</v>
      </c>
      <c r="M130" s="188">
        <f t="shared" si="68"/>
        <v>0</v>
      </c>
      <c r="N130" s="196">
        <f t="shared" si="68"/>
        <v>0</v>
      </c>
    </row>
    <row r="131" spans="1:78" x14ac:dyDescent="0.3">
      <c r="A131" s="412">
        <f t="shared" si="54"/>
        <v>0</v>
      </c>
      <c r="B131" s="413"/>
      <c r="C131" s="188">
        <f t="shared" ref="C131:N131" si="69">+C62+C85-C108</f>
        <v>0</v>
      </c>
      <c r="D131" s="196">
        <f t="shared" si="69"/>
        <v>0</v>
      </c>
      <c r="E131" s="188">
        <f t="shared" si="69"/>
        <v>0</v>
      </c>
      <c r="F131" s="196">
        <f t="shared" si="69"/>
        <v>0</v>
      </c>
      <c r="G131" s="188">
        <f t="shared" si="69"/>
        <v>0</v>
      </c>
      <c r="H131" s="196">
        <f t="shared" si="69"/>
        <v>0</v>
      </c>
      <c r="I131" s="188">
        <f t="shared" si="69"/>
        <v>0</v>
      </c>
      <c r="J131" s="196">
        <f t="shared" si="69"/>
        <v>0</v>
      </c>
      <c r="K131" s="188">
        <f t="shared" si="69"/>
        <v>0</v>
      </c>
      <c r="L131" s="196">
        <f t="shared" si="69"/>
        <v>0</v>
      </c>
      <c r="M131" s="188">
        <f t="shared" si="69"/>
        <v>0</v>
      </c>
      <c r="N131" s="196">
        <f t="shared" si="69"/>
        <v>0</v>
      </c>
    </row>
    <row r="132" spans="1:78" x14ac:dyDescent="0.3">
      <c r="A132" s="412">
        <f t="shared" si="54"/>
        <v>0</v>
      </c>
      <c r="B132" s="413"/>
      <c r="C132" s="188">
        <f t="shared" ref="C132:N132" si="70">+C63+C86-C109</f>
        <v>0</v>
      </c>
      <c r="D132" s="196">
        <f t="shared" si="70"/>
        <v>0</v>
      </c>
      <c r="E132" s="188">
        <f t="shared" si="70"/>
        <v>0</v>
      </c>
      <c r="F132" s="196">
        <f t="shared" si="70"/>
        <v>0</v>
      </c>
      <c r="G132" s="188">
        <f t="shared" si="70"/>
        <v>0</v>
      </c>
      <c r="H132" s="196">
        <f t="shared" si="70"/>
        <v>0</v>
      </c>
      <c r="I132" s="188">
        <f t="shared" si="70"/>
        <v>0</v>
      </c>
      <c r="J132" s="196">
        <f t="shared" si="70"/>
        <v>0</v>
      </c>
      <c r="K132" s="188">
        <f t="shared" si="70"/>
        <v>0</v>
      </c>
      <c r="L132" s="196">
        <f t="shared" si="70"/>
        <v>0</v>
      </c>
      <c r="M132" s="188">
        <f t="shared" si="70"/>
        <v>0</v>
      </c>
      <c r="N132" s="196">
        <f t="shared" si="70"/>
        <v>0</v>
      </c>
    </row>
    <row r="133" spans="1:78" x14ac:dyDescent="0.3">
      <c r="A133" s="412">
        <f t="shared" si="54"/>
        <v>0</v>
      </c>
      <c r="B133" s="413"/>
      <c r="C133" s="188">
        <f t="shared" ref="C133:N133" si="71">+C64+C87-C110</f>
        <v>0</v>
      </c>
      <c r="D133" s="196">
        <f t="shared" si="71"/>
        <v>0</v>
      </c>
      <c r="E133" s="188">
        <f t="shared" si="71"/>
        <v>0</v>
      </c>
      <c r="F133" s="196">
        <f t="shared" si="71"/>
        <v>0</v>
      </c>
      <c r="G133" s="188">
        <f t="shared" si="71"/>
        <v>0</v>
      </c>
      <c r="H133" s="196">
        <f t="shared" si="71"/>
        <v>0</v>
      </c>
      <c r="I133" s="188">
        <f t="shared" si="71"/>
        <v>0</v>
      </c>
      <c r="J133" s="196">
        <f t="shared" si="71"/>
        <v>0</v>
      </c>
      <c r="K133" s="188">
        <f t="shared" si="71"/>
        <v>0</v>
      </c>
      <c r="L133" s="196">
        <f t="shared" si="71"/>
        <v>0</v>
      </c>
      <c r="M133" s="188">
        <f t="shared" si="71"/>
        <v>0</v>
      </c>
      <c r="N133" s="196">
        <f t="shared" si="71"/>
        <v>0</v>
      </c>
    </row>
    <row r="134" spans="1:78" x14ac:dyDescent="0.3">
      <c r="A134" s="412">
        <f t="shared" si="54"/>
        <v>0</v>
      </c>
      <c r="B134" s="413"/>
      <c r="C134" s="188">
        <f t="shared" ref="C134:N134" si="72">+C65+C88-C111</f>
        <v>0</v>
      </c>
      <c r="D134" s="196">
        <f t="shared" si="72"/>
        <v>0</v>
      </c>
      <c r="E134" s="188">
        <f t="shared" si="72"/>
        <v>0</v>
      </c>
      <c r="F134" s="196">
        <f t="shared" si="72"/>
        <v>0</v>
      </c>
      <c r="G134" s="188">
        <f t="shared" si="72"/>
        <v>0</v>
      </c>
      <c r="H134" s="196">
        <f t="shared" si="72"/>
        <v>0</v>
      </c>
      <c r="I134" s="188">
        <f t="shared" si="72"/>
        <v>0</v>
      </c>
      <c r="J134" s="196">
        <f t="shared" si="72"/>
        <v>0</v>
      </c>
      <c r="K134" s="188">
        <f t="shared" si="72"/>
        <v>0</v>
      </c>
      <c r="L134" s="196">
        <f t="shared" si="72"/>
        <v>0</v>
      </c>
      <c r="M134" s="188">
        <f t="shared" si="72"/>
        <v>0</v>
      </c>
      <c r="N134" s="196">
        <f t="shared" si="72"/>
        <v>0</v>
      </c>
    </row>
    <row r="135" spans="1:78" x14ac:dyDescent="0.3">
      <c r="A135" s="412">
        <f t="shared" si="54"/>
        <v>0</v>
      </c>
      <c r="B135" s="413"/>
      <c r="C135" s="188">
        <f t="shared" ref="C135:N135" si="73">+C66+C89-C112</f>
        <v>0</v>
      </c>
      <c r="D135" s="196">
        <f t="shared" si="73"/>
        <v>0</v>
      </c>
      <c r="E135" s="188">
        <f t="shared" si="73"/>
        <v>0</v>
      </c>
      <c r="F135" s="196">
        <f t="shared" si="73"/>
        <v>0</v>
      </c>
      <c r="G135" s="188">
        <f t="shared" si="73"/>
        <v>0</v>
      </c>
      <c r="H135" s="196">
        <f t="shared" si="73"/>
        <v>0</v>
      </c>
      <c r="I135" s="188">
        <f t="shared" si="73"/>
        <v>0</v>
      </c>
      <c r="J135" s="196">
        <f t="shared" si="73"/>
        <v>0</v>
      </c>
      <c r="K135" s="188">
        <f t="shared" si="73"/>
        <v>0</v>
      </c>
      <c r="L135" s="196">
        <f t="shared" si="73"/>
        <v>0</v>
      </c>
      <c r="M135" s="188">
        <f t="shared" si="73"/>
        <v>0</v>
      </c>
      <c r="N135" s="196">
        <f t="shared" si="73"/>
        <v>0</v>
      </c>
    </row>
    <row r="136" spans="1:78" x14ac:dyDescent="0.3">
      <c r="A136" s="414">
        <f t="shared" si="54"/>
        <v>0</v>
      </c>
      <c r="B136" s="415"/>
      <c r="C136" s="188">
        <f t="shared" ref="C136:N136" si="74">+C67+C90-C113</f>
        <v>0</v>
      </c>
      <c r="D136" s="197">
        <f t="shared" si="74"/>
        <v>0</v>
      </c>
      <c r="E136" s="188">
        <f t="shared" si="74"/>
        <v>0</v>
      </c>
      <c r="F136" s="197">
        <f t="shared" si="74"/>
        <v>0</v>
      </c>
      <c r="G136" s="188">
        <f t="shared" si="74"/>
        <v>0</v>
      </c>
      <c r="H136" s="197">
        <f t="shared" si="74"/>
        <v>0</v>
      </c>
      <c r="I136" s="188">
        <f t="shared" si="74"/>
        <v>0</v>
      </c>
      <c r="J136" s="197">
        <f t="shared" si="74"/>
        <v>0</v>
      </c>
      <c r="K136" s="188">
        <f t="shared" si="74"/>
        <v>0</v>
      </c>
      <c r="L136" s="197">
        <f t="shared" si="74"/>
        <v>0</v>
      </c>
      <c r="M136" s="188">
        <f t="shared" si="74"/>
        <v>0</v>
      </c>
      <c r="N136" s="197">
        <f t="shared" si="74"/>
        <v>0</v>
      </c>
    </row>
    <row r="137" spans="1:78" s="19" customFormat="1" ht="24.9" customHeight="1" x14ac:dyDescent="0.3">
      <c r="A137" s="416" t="s">
        <v>3</v>
      </c>
      <c r="B137" s="417"/>
      <c r="C137" s="212">
        <f>SUM(C117:C136)</f>
        <v>976</v>
      </c>
      <c r="D137" s="212">
        <f t="shared" ref="D137:F137" si="75">SUM(D117:D136)</f>
        <v>976</v>
      </c>
      <c r="E137" s="212">
        <f t="shared" si="75"/>
        <v>8296</v>
      </c>
      <c r="F137" s="212">
        <f t="shared" si="75"/>
        <v>7673.7999999999993</v>
      </c>
      <c r="G137" s="212">
        <f>SUM(G117:G136)</f>
        <v>8332.6</v>
      </c>
      <c r="H137" s="212">
        <f t="shared" ref="H137:N137" si="76">SUM(H117:H136)</f>
        <v>8332.6</v>
      </c>
      <c r="I137" s="212">
        <f t="shared" si="76"/>
        <v>8332.5999999999985</v>
      </c>
      <c r="J137" s="212">
        <f t="shared" si="76"/>
        <v>15945.400000000001</v>
      </c>
      <c r="K137" s="212">
        <f t="shared" si="76"/>
        <v>18368.32</v>
      </c>
      <c r="L137" s="212">
        <f t="shared" si="76"/>
        <v>24956.32</v>
      </c>
      <c r="M137" s="212">
        <f t="shared" si="76"/>
        <v>8332.6</v>
      </c>
      <c r="N137" s="213">
        <f t="shared" si="76"/>
        <v>8332.6</v>
      </c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</row>
  </sheetData>
  <sheetProtection algorithmName="SHA-512" hashValue="HVGwl6w4YBLdb7DCmktmoZWsvUMCF8u+vZqrOt+CaWVxAJfb+0bWwknY8SA/EnwRn9iWCNNcxtPF977wCl71JQ==" saltValue="L+WM67PZeBKw5XYp4YsTMQ==" spinCount="100000" sheet="1" objects="1" scenarios="1"/>
  <mergeCells count="87">
    <mergeCell ref="A8:B8"/>
    <mergeCell ref="A3:B3"/>
    <mergeCell ref="A4:B4"/>
    <mergeCell ref="A5:B5"/>
    <mergeCell ref="A6:B6"/>
    <mergeCell ref="A7:B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3:B33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31:B31"/>
    <mergeCell ref="A32:B32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116:B116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128:B128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35:B135"/>
    <mergeCell ref="A136:B136"/>
    <mergeCell ref="A137:B137"/>
    <mergeCell ref="A129:B129"/>
    <mergeCell ref="A130:B130"/>
    <mergeCell ref="A131:B131"/>
    <mergeCell ref="A132:B132"/>
    <mergeCell ref="A133:B133"/>
    <mergeCell ref="A134:B134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appoggio!$D$3:$D$6</xm:f>
          </x14:formula1>
          <xm:sqref>B94:B113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A907-2828-4477-BABB-71EE78CBD349}">
  <sheetPr>
    <tabColor theme="4" tint="0.59999389629810485"/>
  </sheetPr>
  <dimension ref="B1:CA115"/>
  <sheetViews>
    <sheetView topLeftCell="A96" zoomScale="70" zoomScaleNormal="70" workbookViewId="0">
      <selection activeCell="D46" sqref="D46:O46"/>
    </sheetView>
  </sheetViews>
  <sheetFormatPr defaultColWidth="9.109375" defaultRowHeight="13.8" x14ac:dyDescent="0.25"/>
  <cols>
    <col min="1" max="1" width="1.44140625" style="6" customWidth="1"/>
    <col min="2" max="2" width="52.44140625" style="219" bestFit="1" customWidth="1"/>
    <col min="3" max="3" width="19.6640625" style="6" bestFit="1" customWidth="1"/>
    <col min="4" max="15" width="16.5546875" style="220" customWidth="1"/>
    <col min="16" max="16384" width="9.109375" style="6"/>
  </cols>
  <sheetData>
    <row r="1" spans="2:15" ht="16.8" x14ac:dyDescent="0.25">
      <c r="C1" s="15" t="s">
        <v>0</v>
      </c>
      <c r="D1" s="45"/>
    </row>
    <row r="3" spans="2:15" s="219" customFormat="1" ht="24.9" customHeight="1" x14ac:dyDescent="0.3">
      <c r="B3" s="446" t="s">
        <v>156</v>
      </c>
      <c r="C3" s="446"/>
      <c r="D3" s="242">
        <f>'Budget Ricavi'!C3</f>
        <v>44927</v>
      </c>
      <c r="E3" s="242">
        <f>'Budget Ricavi'!D3</f>
        <v>44958</v>
      </c>
      <c r="F3" s="242">
        <f>'Budget Ricavi'!E3</f>
        <v>44986</v>
      </c>
      <c r="G3" s="242">
        <f>'Budget Ricavi'!F3</f>
        <v>45017</v>
      </c>
      <c r="H3" s="242">
        <f>'Budget Ricavi'!G3</f>
        <v>45047</v>
      </c>
      <c r="I3" s="242">
        <f>'Budget Ricavi'!H3</f>
        <v>45078</v>
      </c>
      <c r="J3" s="242">
        <f>'Budget Ricavi'!I3</f>
        <v>45108</v>
      </c>
      <c r="K3" s="242">
        <f>'Budget Ricavi'!J3</f>
        <v>45139</v>
      </c>
      <c r="L3" s="242">
        <f>'Budget Ricavi'!K3</f>
        <v>45170</v>
      </c>
      <c r="M3" s="242">
        <f>'Budget Ricavi'!L3</f>
        <v>45200</v>
      </c>
      <c r="N3" s="242">
        <f>'Budget Ricavi'!M3</f>
        <v>45231</v>
      </c>
      <c r="O3" s="242">
        <f>'Budget Ricavi'!N3</f>
        <v>45261</v>
      </c>
    </row>
    <row r="4" spans="2:15" x14ac:dyDescent="0.25">
      <c r="B4" s="447" t="s">
        <v>144</v>
      </c>
      <c r="C4" s="448"/>
      <c r="D4" s="263">
        <v>0.05</v>
      </c>
      <c r="E4" s="263">
        <v>0.05</v>
      </c>
      <c r="F4" s="263">
        <v>0.05</v>
      </c>
      <c r="G4" s="263">
        <v>0.05</v>
      </c>
      <c r="H4" s="263">
        <v>0.05</v>
      </c>
      <c r="I4" s="263">
        <v>0.05</v>
      </c>
      <c r="J4" s="263">
        <v>0.05</v>
      </c>
      <c r="K4" s="263">
        <v>0.05</v>
      </c>
      <c r="L4" s="263">
        <v>0.05</v>
      </c>
      <c r="M4" s="263">
        <v>0.05</v>
      </c>
      <c r="N4" s="263">
        <v>0.05</v>
      </c>
      <c r="O4" s="264">
        <v>0.05</v>
      </c>
    </row>
    <row r="5" spans="2:15" x14ac:dyDescent="0.25">
      <c r="B5" s="441" t="s">
        <v>145</v>
      </c>
      <c r="C5" s="442"/>
      <c r="D5" s="265">
        <v>1.4999999999999999E-2</v>
      </c>
      <c r="E5" s="265">
        <v>1.4999999999999999E-2</v>
      </c>
      <c r="F5" s="265">
        <v>1.4999999999999999E-2</v>
      </c>
      <c r="G5" s="265">
        <v>1.4999999999999999E-2</v>
      </c>
      <c r="H5" s="265">
        <v>1.4999999999999999E-2</v>
      </c>
      <c r="I5" s="265">
        <v>1.4999999999999999E-2</v>
      </c>
      <c r="J5" s="265">
        <v>1.4999999999999999E-2</v>
      </c>
      <c r="K5" s="265">
        <v>1.4999999999999999E-2</v>
      </c>
      <c r="L5" s="265">
        <v>1.4999999999999999E-2</v>
      </c>
      <c r="M5" s="265">
        <v>1.4999999999999999E-2</v>
      </c>
      <c r="N5" s="265">
        <v>1.4999999999999999E-2</v>
      </c>
      <c r="O5" s="266">
        <v>1.4999999999999999E-2</v>
      </c>
    </row>
    <row r="6" spans="2:15" x14ac:dyDescent="0.25">
      <c r="B6" s="441" t="s">
        <v>146</v>
      </c>
      <c r="C6" s="442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2:15" x14ac:dyDescent="0.25">
      <c r="B7" s="441" t="s">
        <v>147</v>
      </c>
      <c r="C7" s="442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6"/>
    </row>
    <row r="8" spans="2:15" x14ac:dyDescent="0.25">
      <c r="B8" s="441" t="s">
        <v>148</v>
      </c>
      <c r="C8" s="442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6"/>
    </row>
    <row r="9" spans="2:15" x14ac:dyDescent="0.25">
      <c r="B9" s="441" t="s">
        <v>149</v>
      </c>
      <c r="C9" s="442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6"/>
    </row>
    <row r="10" spans="2:15" x14ac:dyDescent="0.25">
      <c r="B10" s="441" t="s">
        <v>150</v>
      </c>
      <c r="C10" s="442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6"/>
    </row>
    <row r="11" spans="2:15" x14ac:dyDescent="0.25">
      <c r="B11" s="441" t="s">
        <v>151</v>
      </c>
      <c r="C11" s="442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6"/>
    </row>
    <row r="12" spans="2:15" x14ac:dyDescent="0.25">
      <c r="B12" s="441" t="s">
        <v>152</v>
      </c>
      <c r="C12" s="442"/>
      <c r="D12" s="265">
        <v>2.5000000000000001E-2</v>
      </c>
      <c r="E12" s="265">
        <v>2.5000000000000001E-2</v>
      </c>
      <c r="F12" s="265">
        <v>2.5000000000000001E-2</v>
      </c>
      <c r="G12" s="265">
        <v>2.5000000000000001E-2</v>
      </c>
      <c r="H12" s="265">
        <v>2.5000000000000001E-2</v>
      </c>
      <c r="I12" s="265">
        <v>2.5000000000000001E-2</v>
      </c>
      <c r="J12" s="265">
        <v>2.5000000000000001E-2</v>
      </c>
      <c r="K12" s="265">
        <v>2.5000000000000001E-2</v>
      </c>
      <c r="L12" s="265">
        <v>2.5000000000000001E-2</v>
      </c>
      <c r="M12" s="265">
        <v>2.5000000000000001E-2</v>
      </c>
      <c r="N12" s="265">
        <v>2.5000000000000001E-2</v>
      </c>
      <c r="O12" s="266">
        <v>2.5000000000000001E-2</v>
      </c>
    </row>
    <row r="13" spans="2:15" x14ac:dyDescent="0.25">
      <c r="B13" s="441" t="s">
        <v>153</v>
      </c>
      <c r="C13" s="442"/>
      <c r="D13" s="265">
        <v>0.03</v>
      </c>
      <c r="E13" s="265">
        <v>0.03</v>
      </c>
      <c r="F13" s="265">
        <v>0.03</v>
      </c>
      <c r="G13" s="265">
        <v>0.03</v>
      </c>
      <c r="H13" s="265">
        <v>0.03</v>
      </c>
      <c r="I13" s="265">
        <v>0.03</v>
      </c>
      <c r="J13" s="265">
        <v>0.03</v>
      </c>
      <c r="K13" s="265">
        <v>0.03</v>
      </c>
      <c r="L13" s="265">
        <v>0.03</v>
      </c>
      <c r="M13" s="265">
        <v>0.03</v>
      </c>
      <c r="N13" s="265">
        <v>0.03</v>
      </c>
      <c r="O13" s="266">
        <v>0.03</v>
      </c>
    </row>
    <row r="14" spans="2:15" x14ac:dyDescent="0.25">
      <c r="B14" s="441" t="s">
        <v>154</v>
      </c>
      <c r="C14" s="442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6"/>
    </row>
    <row r="15" spans="2:15" x14ac:dyDescent="0.25">
      <c r="B15" s="441" t="s">
        <v>155</v>
      </c>
      <c r="C15" s="442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6"/>
    </row>
    <row r="16" spans="2:15" x14ac:dyDescent="0.25">
      <c r="B16" s="441" t="s">
        <v>193</v>
      </c>
      <c r="C16" s="442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6"/>
    </row>
    <row r="17" spans="2:15" x14ac:dyDescent="0.25">
      <c r="B17" s="441" t="s">
        <v>194</v>
      </c>
      <c r="C17" s="442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6"/>
    </row>
    <row r="18" spans="2:15" x14ac:dyDescent="0.25">
      <c r="B18" s="441"/>
      <c r="C18" s="442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6"/>
    </row>
    <row r="19" spans="2:15" x14ac:dyDescent="0.25">
      <c r="B19" s="441"/>
      <c r="C19" s="442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6"/>
    </row>
    <row r="20" spans="2:15" x14ac:dyDescent="0.25">
      <c r="B20" s="441"/>
      <c r="C20" s="442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6"/>
    </row>
    <row r="21" spans="2:15" x14ac:dyDescent="0.25">
      <c r="B21" s="441"/>
      <c r="C21" s="442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6"/>
    </row>
    <row r="22" spans="2:15" x14ac:dyDescent="0.25">
      <c r="B22" s="441"/>
      <c r="C22" s="442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6"/>
    </row>
    <row r="23" spans="2:15" x14ac:dyDescent="0.25">
      <c r="B23" s="443"/>
      <c r="C23" s="444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8"/>
    </row>
    <row r="24" spans="2:15" x14ac:dyDescent="0.25">
      <c r="B24" s="445"/>
      <c r="C24" s="445"/>
    </row>
    <row r="25" spans="2:15" s="219" customFormat="1" ht="24.9" customHeight="1" x14ac:dyDescent="0.3">
      <c r="B25" s="434" t="s">
        <v>157</v>
      </c>
      <c r="C25" s="434"/>
      <c r="D25" s="178">
        <f t="shared" ref="D25:O25" si="0">+D3</f>
        <v>44927</v>
      </c>
      <c r="E25" s="178">
        <f t="shared" si="0"/>
        <v>44958</v>
      </c>
      <c r="F25" s="178">
        <f t="shared" si="0"/>
        <v>44986</v>
      </c>
      <c r="G25" s="192">
        <f t="shared" si="0"/>
        <v>45017</v>
      </c>
      <c r="H25" s="178">
        <f t="shared" si="0"/>
        <v>45047</v>
      </c>
      <c r="I25" s="193">
        <f t="shared" si="0"/>
        <v>45078</v>
      </c>
      <c r="J25" s="178">
        <f t="shared" si="0"/>
        <v>45108</v>
      </c>
      <c r="K25" s="193">
        <f t="shared" si="0"/>
        <v>45139</v>
      </c>
      <c r="L25" s="178">
        <f t="shared" si="0"/>
        <v>45170</v>
      </c>
      <c r="M25" s="193">
        <f t="shared" si="0"/>
        <v>45200</v>
      </c>
      <c r="N25" s="178">
        <f t="shared" si="0"/>
        <v>45231</v>
      </c>
      <c r="O25" s="194">
        <f t="shared" si="0"/>
        <v>45261</v>
      </c>
    </row>
    <row r="26" spans="2:15" x14ac:dyDescent="0.25">
      <c r="B26" s="439" t="str">
        <f t="shared" ref="B26:B45" si="1">B4</f>
        <v>Provvigioni</v>
      </c>
      <c r="C26" s="440"/>
      <c r="D26" s="247">
        <f>'Budget Ricavi'!$C$112*'Altri Costi Variabili'!D4</f>
        <v>856</v>
      </c>
      <c r="E26" s="243">
        <f>'Budget Ricavi'!$D$112*'Altri Costi Variabili'!E4</f>
        <v>812.42500000000007</v>
      </c>
      <c r="F26" s="247">
        <f>'Budget Ricavi'!$E$112*'Altri Costi Variabili'!F4</f>
        <v>882.40000000000009</v>
      </c>
      <c r="G26" s="243">
        <f>'Budget Ricavi'!$F$112*'Altri Costi Variabili'!G4</f>
        <v>863.40000000000009</v>
      </c>
      <c r="H26" s="247">
        <f>'Budget Ricavi'!$G$112*'Altri Costi Variabili'!H4</f>
        <v>994.77500000000009</v>
      </c>
      <c r="I26" s="243">
        <f>'Budget Ricavi'!$H$112*'Altri Costi Variabili'!I4</f>
        <v>2633.7750000000001</v>
      </c>
      <c r="J26" s="247">
        <f>'Budget Ricavi'!$I$112*'Altri Costi Variabili'!J4</f>
        <v>2972.5250000000001</v>
      </c>
      <c r="K26" s="243">
        <f>'Budget Ricavi'!$J$112*'Altri Costi Variabili'!K4</f>
        <v>3848.2000000000003</v>
      </c>
      <c r="L26" s="247">
        <f>'Budget Ricavi'!$K$112*'Altri Costi Variabili'!L4</f>
        <v>1170.5</v>
      </c>
      <c r="M26" s="243">
        <f>'Budget Ricavi'!$L$112*'Altri Costi Variabili'!M4</f>
        <v>1105.675</v>
      </c>
      <c r="N26" s="247">
        <f>'Budget Ricavi'!$M$112*'Altri Costi Variabili'!N4</f>
        <v>1106.05</v>
      </c>
      <c r="O26" s="244">
        <f>'Budget Ricavi'!$N$112*'Altri Costi Variabili'!O4</f>
        <v>2396.875</v>
      </c>
    </row>
    <row r="27" spans="2:15" x14ac:dyDescent="0.25">
      <c r="B27" s="437" t="str">
        <f t="shared" si="1"/>
        <v>Servizi proporzionali ai ricavi</v>
      </c>
      <c r="C27" s="438"/>
      <c r="D27" s="248">
        <f>'Budget Ricavi'!$C$112*'Altri Costi Variabili'!D5</f>
        <v>256.8</v>
      </c>
      <c r="E27" s="245">
        <f>'Budget Ricavi'!$D$112*'Altri Costi Variabili'!E5</f>
        <v>243.72749999999999</v>
      </c>
      <c r="F27" s="248">
        <f>'Budget Ricavi'!$E$112*'Altri Costi Variabili'!F5</f>
        <v>264.71999999999997</v>
      </c>
      <c r="G27" s="245">
        <f>'Budget Ricavi'!$F$112*'Altri Costi Variabili'!G5</f>
        <v>259.02</v>
      </c>
      <c r="H27" s="248">
        <f>'Budget Ricavi'!$G$112*'Altri Costi Variabili'!H5</f>
        <v>298.4325</v>
      </c>
      <c r="I27" s="245">
        <f>'Budget Ricavi'!$H$112*'Altri Costi Variabili'!I5</f>
        <v>790.13249999999994</v>
      </c>
      <c r="J27" s="248">
        <f>'Budget Ricavi'!$I$112*'Altri Costi Variabili'!J5</f>
        <v>891.75749999999994</v>
      </c>
      <c r="K27" s="245">
        <f>'Budget Ricavi'!$J$112*'Altri Costi Variabili'!K5</f>
        <v>1154.46</v>
      </c>
      <c r="L27" s="248">
        <f>'Budget Ricavi'!$K$112*'Altri Costi Variabili'!L5</f>
        <v>351.15</v>
      </c>
      <c r="M27" s="245">
        <f>'Budget Ricavi'!$L$112*'Altri Costi Variabili'!M5</f>
        <v>331.70249999999999</v>
      </c>
      <c r="N27" s="248">
        <f>'Budget Ricavi'!$M$112*'Altri Costi Variabili'!N5</f>
        <v>331.815</v>
      </c>
      <c r="O27" s="246">
        <f>'Budget Ricavi'!$N$112*'Altri Costi Variabili'!O5</f>
        <v>719.0625</v>
      </c>
    </row>
    <row r="28" spans="2:15" x14ac:dyDescent="0.25">
      <c r="B28" s="437" t="str">
        <f t="shared" si="1"/>
        <v>Royalties</v>
      </c>
      <c r="C28" s="438"/>
      <c r="D28" s="248">
        <f>'Budget Ricavi'!$C$112*'Altri Costi Variabili'!D6</f>
        <v>0</v>
      </c>
      <c r="E28" s="245">
        <f>'Budget Ricavi'!$D$112*'Altri Costi Variabili'!E6</f>
        <v>0</v>
      </c>
      <c r="F28" s="248">
        <f>'Budget Ricavi'!$E$112*'Altri Costi Variabili'!F6</f>
        <v>0</v>
      </c>
      <c r="G28" s="245">
        <f>'Budget Ricavi'!$F$112*'Altri Costi Variabili'!G6</f>
        <v>0</v>
      </c>
      <c r="H28" s="248">
        <f>'Budget Ricavi'!$G$112*'Altri Costi Variabili'!H6</f>
        <v>0</v>
      </c>
      <c r="I28" s="245">
        <f>'Budget Ricavi'!$H$112*'Altri Costi Variabili'!I6</f>
        <v>0</v>
      </c>
      <c r="J28" s="248">
        <f>'Budget Ricavi'!$I$112*'Altri Costi Variabili'!J6</f>
        <v>0</v>
      </c>
      <c r="K28" s="245">
        <f>'Budget Ricavi'!$J$112*'Altri Costi Variabili'!K6</f>
        <v>0</v>
      </c>
      <c r="L28" s="248">
        <f>'Budget Ricavi'!$K$112*'Altri Costi Variabili'!L6</f>
        <v>0</v>
      </c>
      <c r="M28" s="245">
        <f>'Budget Ricavi'!$L$112*'Altri Costi Variabili'!M6</f>
        <v>0</v>
      </c>
      <c r="N28" s="248">
        <f>'Budget Ricavi'!$M$112*'Altri Costi Variabili'!N6</f>
        <v>0</v>
      </c>
      <c r="O28" s="246">
        <f>'Budget Ricavi'!$N$112*'Altri Costi Variabili'!O6</f>
        <v>0</v>
      </c>
    </row>
    <row r="29" spans="2:15" x14ac:dyDescent="0.25">
      <c r="B29" s="437" t="str">
        <f t="shared" si="1"/>
        <v>Sval. crediti e disponibilità</v>
      </c>
      <c r="C29" s="438"/>
      <c r="D29" s="248">
        <f>'Budget Ricavi'!$C$112*'Altri Costi Variabili'!D7</f>
        <v>0</v>
      </c>
      <c r="E29" s="245">
        <f>'Budget Ricavi'!$D$112*'Altri Costi Variabili'!E7</f>
        <v>0</v>
      </c>
      <c r="F29" s="248">
        <f>'Budget Ricavi'!$E$112*'Altri Costi Variabili'!F7</f>
        <v>0</v>
      </c>
      <c r="G29" s="245">
        <f>'Budget Ricavi'!$F$112*'Altri Costi Variabili'!G7</f>
        <v>0</v>
      </c>
      <c r="H29" s="248">
        <f>'Budget Ricavi'!$G$112*'Altri Costi Variabili'!H7</f>
        <v>0</v>
      </c>
      <c r="I29" s="245">
        <f>'Budget Ricavi'!$H$112*'Altri Costi Variabili'!I7</f>
        <v>0</v>
      </c>
      <c r="J29" s="248">
        <f>'Budget Ricavi'!$I$112*'Altri Costi Variabili'!J7</f>
        <v>0</v>
      </c>
      <c r="K29" s="245">
        <f>'Budget Ricavi'!$J$112*'Altri Costi Variabili'!K7</f>
        <v>0</v>
      </c>
      <c r="L29" s="248">
        <f>'Budget Ricavi'!$K$112*'Altri Costi Variabili'!L7</f>
        <v>0</v>
      </c>
      <c r="M29" s="245">
        <f>'Budget Ricavi'!$L$112*'Altri Costi Variabili'!M7</f>
        <v>0</v>
      </c>
      <c r="N29" s="248">
        <f>'Budget Ricavi'!$M$112*'Altri Costi Variabili'!N7</f>
        <v>0</v>
      </c>
      <c r="O29" s="246">
        <f>'Budget Ricavi'!$N$112*'Altri Costi Variabili'!O7</f>
        <v>0</v>
      </c>
    </row>
    <row r="30" spans="2:15" x14ac:dyDescent="0.25">
      <c r="B30" s="437" t="str">
        <f t="shared" si="1"/>
        <v>Combustibili proporzionali alla produzione</v>
      </c>
      <c r="C30" s="438"/>
      <c r="D30" s="248">
        <f>'Budget Ricavi'!$C$112*'Altri Costi Variabili'!D8</f>
        <v>0</v>
      </c>
      <c r="E30" s="245">
        <f>'Budget Ricavi'!$D$112*'Altri Costi Variabili'!E8</f>
        <v>0</v>
      </c>
      <c r="F30" s="248">
        <f>'Budget Ricavi'!$E$112*'Altri Costi Variabili'!F8</f>
        <v>0</v>
      </c>
      <c r="G30" s="245">
        <f>'Budget Ricavi'!$F$112*'Altri Costi Variabili'!G8</f>
        <v>0</v>
      </c>
      <c r="H30" s="248">
        <f>'Budget Ricavi'!$G$112*'Altri Costi Variabili'!H8</f>
        <v>0</v>
      </c>
      <c r="I30" s="245">
        <f>'Budget Ricavi'!$H$112*'Altri Costi Variabili'!I8</f>
        <v>0</v>
      </c>
      <c r="J30" s="248">
        <f>'Budget Ricavi'!$I$112*'Altri Costi Variabili'!J8</f>
        <v>0</v>
      </c>
      <c r="K30" s="245">
        <f>'Budget Ricavi'!$J$112*'Altri Costi Variabili'!K8</f>
        <v>0</v>
      </c>
      <c r="L30" s="248">
        <f>'Budget Ricavi'!$K$112*'Altri Costi Variabili'!L8</f>
        <v>0</v>
      </c>
      <c r="M30" s="245">
        <f>'Budget Ricavi'!$L$112*'Altri Costi Variabili'!M8</f>
        <v>0</v>
      </c>
      <c r="N30" s="248">
        <f>'Budget Ricavi'!$M$112*'Altri Costi Variabili'!N8</f>
        <v>0</v>
      </c>
      <c r="O30" s="246">
        <f>'Budget Ricavi'!$N$112*'Altri Costi Variabili'!O8</f>
        <v>0</v>
      </c>
    </row>
    <row r="31" spans="2:15" x14ac:dyDescent="0.25">
      <c r="B31" s="437" t="str">
        <f t="shared" si="1"/>
        <v>Imballaggi</v>
      </c>
      <c r="C31" s="438"/>
      <c r="D31" s="248">
        <f>'Budget Ricavi'!$C$112*'Altri Costi Variabili'!D9</f>
        <v>0</v>
      </c>
      <c r="E31" s="245">
        <f>'Budget Ricavi'!$D$112*'Altri Costi Variabili'!E9</f>
        <v>0</v>
      </c>
      <c r="F31" s="248">
        <f>'Budget Ricavi'!$E$112*'Altri Costi Variabili'!F9</f>
        <v>0</v>
      </c>
      <c r="G31" s="245">
        <f>'Budget Ricavi'!$F$112*'Altri Costi Variabili'!G9</f>
        <v>0</v>
      </c>
      <c r="H31" s="248">
        <f>'Budget Ricavi'!$G$112*'Altri Costi Variabili'!H9</f>
        <v>0</v>
      </c>
      <c r="I31" s="245">
        <f>'Budget Ricavi'!$H$112*'Altri Costi Variabili'!I9</f>
        <v>0</v>
      </c>
      <c r="J31" s="248">
        <f>'Budget Ricavi'!$I$112*'Altri Costi Variabili'!J9</f>
        <v>0</v>
      </c>
      <c r="K31" s="245">
        <f>'Budget Ricavi'!$J$112*'Altri Costi Variabili'!K9</f>
        <v>0</v>
      </c>
      <c r="L31" s="248">
        <f>'Budget Ricavi'!$K$112*'Altri Costi Variabili'!L9</f>
        <v>0</v>
      </c>
      <c r="M31" s="245">
        <f>'Budget Ricavi'!$L$112*'Altri Costi Variabili'!M9</f>
        <v>0</v>
      </c>
      <c r="N31" s="248">
        <f>'Budget Ricavi'!$M$112*'Altri Costi Variabili'!N9</f>
        <v>0</v>
      </c>
      <c r="O31" s="246">
        <f>'Budget Ricavi'!$N$112*'Altri Costi Variabili'!O9</f>
        <v>0</v>
      </c>
    </row>
    <row r="32" spans="2:15" x14ac:dyDescent="0.25">
      <c r="B32" s="437" t="str">
        <f t="shared" si="1"/>
        <v>Materiali proporzionali alla produzione</v>
      </c>
      <c r="C32" s="438"/>
      <c r="D32" s="248">
        <f>'Budget Ricavi'!$C$112*'Altri Costi Variabili'!D10</f>
        <v>0</v>
      </c>
      <c r="E32" s="245">
        <f>'Budget Ricavi'!$D$112*'Altri Costi Variabili'!E10</f>
        <v>0</v>
      </c>
      <c r="F32" s="248">
        <f>'Budget Ricavi'!$E$112*'Altri Costi Variabili'!F10</f>
        <v>0</v>
      </c>
      <c r="G32" s="245">
        <f>'Budget Ricavi'!$F$112*'Altri Costi Variabili'!G10</f>
        <v>0</v>
      </c>
      <c r="H32" s="248">
        <f>'Budget Ricavi'!$G$112*'Altri Costi Variabili'!H10</f>
        <v>0</v>
      </c>
      <c r="I32" s="245">
        <f>'Budget Ricavi'!$H$112*'Altri Costi Variabili'!I10</f>
        <v>0</v>
      </c>
      <c r="J32" s="248">
        <f>'Budget Ricavi'!$I$112*'Altri Costi Variabili'!J10</f>
        <v>0</v>
      </c>
      <c r="K32" s="245">
        <f>'Budget Ricavi'!$J$112*'Altri Costi Variabili'!K10</f>
        <v>0</v>
      </c>
      <c r="L32" s="248">
        <f>'Budget Ricavi'!$K$112*'Altri Costi Variabili'!L10</f>
        <v>0</v>
      </c>
      <c r="M32" s="245">
        <f>'Budget Ricavi'!$L$112*'Altri Costi Variabili'!M10</f>
        <v>0</v>
      </c>
      <c r="N32" s="248">
        <f>'Budget Ricavi'!$M$112*'Altri Costi Variabili'!N10</f>
        <v>0</v>
      </c>
      <c r="O32" s="246">
        <f>'Budget Ricavi'!$N$112*'Altri Costi Variabili'!O10</f>
        <v>0</v>
      </c>
    </row>
    <row r="33" spans="2:79" x14ac:dyDescent="0.25">
      <c r="B33" s="437" t="str">
        <f t="shared" si="1"/>
        <v>Lavorazioni esterne</v>
      </c>
      <c r="C33" s="438"/>
      <c r="D33" s="248">
        <f>'Budget Ricavi'!$C$112*'Altri Costi Variabili'!D11</f>
        <v>0</v>
      </c>
      <c r="E33" s="245">
        <f>'Budget Ricavi'!$D$112*'Altri Costi Variabili'!E11</f>
        <v>0</v>
      </c>
      <c r="F33" s="248">
        <f>'Budget Ricavi'!$E$112*'Altri Costi Variabili'!F11</f>
        <v>0</v>
      </c>
      <c r="G33" s="245">
        <f>'Budget Ricavi'!$F$112*'Altri Costi Variabili'!G11</f>
        <v>0</v>
      </c>
      <c r="H33" s="248">
        <f>'Budget Ricavi'!$G$112*'Altri Costi Variabili'!H11</f>
        <v>0</v>
      </c>
      <c r="I33" s="245">
        <f>'Budget Ricavi'!$H$112*'Altri Costi Variabili'!I11</f>
        <v>0</v>
      </c>
      <c r="J33" s="248">
        <f>'Budget Ricavi'!$I$112*'Altri Costi Variabili'!J11</f>
        <v>0</v>
      </c>
      <c r="K33" s="245">
        <f>'Budget Ricavi'!$J$112*'Altri Costi Variabili'!K11</f>
        <v>0</v>
      </c>
      <c r="L33" s="248">
        <f>'Budget Ricavi'!$K$112*'Altri Costi Variabili'!L11</f>
        <v>0</v>
      </c>
      <c r="M33" s="245">
        <f>'Budget Ricavi'!$L$112*'Altri Costi Variabili'!M11</f>
        <v>0</v>
      </c>
      <c r="N33" s="248">
        <f>'Budget Ricavi'!$M$112*'Altri Costi Variabili'!N11</f>
        <v>0</v>
      </c>
      <c r="O33" s="246">
        <f>'Budget Ricavi'!$N$112*'Altri Costi Variabili'!O11</f>
        <v>0</v>
      </c>
    </row>
    <row r="34" spans="2:79" x14ac:dyDescent="0.25">
      <c r="B34" s="437" t="str">
        <f t="shared" si="1"/>
        <v>Trasporti su acquisti</v>
      </c>
      <c r="C34" s="438"/>
      <c r="D34" s="248">
        <f>'Budget Ricavi'!$C$112*'Altri Costi Variabili'!D12</f>
        <v>428</v>
      </c>
      <c r="E34" s="245">
        <f>'Budget Ricavi'!$D$112*'Altri Costi Variabili'!E12</f>
        <v>406.21250000000003</v>
      </c>
      <c r="F34" s="248">
        <f>'Budget Ricavi'!$E$112*'Altri Costi Variabili'!F12</f>
        <v>441.20000000000005</v>
      </c>
      <c r="G34" s="245">
        <f>'Budget Ricavi'!$F$112*'Altri Costi Variabili'!G12</f>
        <v>431.70000000000005</v>
      </c>
      <c r="H34" s="248">
        <f>'Budget Ricavi'!$G$112*'Altri Costi Variabili'!H12</f>
        <v>497.38750000000005</v>
      </c>
      <c r="I34" s="245">
        <f>'Budget Ricavi'!$H$112*'Altri Costi Variabili'!I12</f>
        <v>1316.8875</v>
      </c>
      <c r="J34" s="248">
        <f>'Budget Ricavi'!$I$112*'Altri Costi Variabili'!J12</f>
        <v>1486.2625</v>
      </c>
      <c r="K34" s="245">
        <f>'Budget Ricavi'!$J$112*'Altri Costi Variabili'!K12</f>
        <v>1924.1000000000001</v>
      </c>
      <c r="L34" s="248">
        <f>'Budget Ricavi'!$K$112*'Altri Costi Variabili'!L12</f>
        <v>585.25</v>
      </c>
      <c r="M34" s="245">
        <f>'Budget Ricavi'!$L$112*'Altri Costi Variabili'!M12</f>
        <v>552.83749999999998</v>
      </c>
      <c r="N34" s="248">
        <f>'Budget Ricavi'!$M$112*'Altri Costi Variabili'!N12</f>
        <v>553.02499999999998</v>
      </c>
      <c r="O34" s="246">
        <f>'Budget Ricavi'!$N$112*'Altri Costi Variabili'!O12</f>
        <v>1198.4375</v>
      </c>
    </row>
    <row r="35" spans="2:79" x14ac:dyDescent="0.25">
      <c r="B35" s="437" t="str">
        <f t="shared" si="1"/>
        <v>Energia e forza motrice di produzione</v>
      </c>
      <c r="C35" s="438"/>
      <c r="D35" s="248">
        <f>'Budget Ricavi'!$C$112*'Altri Costi Variabili'!D13</f>
        <v>513.6</v>
      </c>
      <c r="E35" s="245">
        <f>'Budget Ricavi'!$D$112*'Altri Costi Variabili'!E13</f>
        <v>487.45499999999998</v>
      </c>
      <c r="F35" s="248">
        <f>'Budget Ricavi'!$E$112*'Altri Costi Variabili'!F13</f>
        <v>529.43999999999994</v>
      </c>
      <c r="G35" s="245">
        <f>'Budget Ricavi'!$F$112*'Altri Costi Variabili'!G13</f>
        <v>518.04</v>
      </c>
      <c r="H35" s="248">
        <f>'Budget Ricavi'!$G$112*'Altri Costi Variabili'!H13</f>
        <v>596.86500000000001</v>
      </c>
      <c r="I35" s="245">
        <f>'Budget Ricavi'!$H$112*'Altri Costi Variabili'!I13</f>
        <v>1580.2649999999999</v>
      </c>
      <c r="J35" s="248">
        <f>'Budget Ricavi'!$I$112*'Altri Costi Variabili'!J13</f>
        <v>1783.5149999999999</v>
      </c>
      <c r="K35" s="245">
        <f>'Budget Ricavi'!$J$112*'Altri Costi Variabili'!K13</f>
        <v>2308.92</v>
      </c>
      <c r="L35" s="248">
        <f>'Budget Ricavi'!$K$112*'Altri Costi Variabili'!L13</f>
        <v>702.3</v>
      </c>
      <c r="M35" s="245">
        <f>'Budget Ricavi'!$L$112*'Altri Costi Variabili'!M13</f>
        <v>663.40499999999997</v>
      </c>
      <c r="N35" s="248">
        <f>'Budget Ricavi'!$M$112*'Altri Costi Variabili'!N13</f>
        <v>663.63</v>
      </c>
      <c r="O35" s="246">
        <f>'Budget Ricavi'!$N$112*'Altri Costi Variabili'!O13</f>
        <v>1438.125</v>
      </c>
    </row>
    <row r="36" spans="2:79" x14ac:dyDescent="0.25">
      <c r="B36" s="437" t="str">
        <f t="shared" si="1"/>
        <v>Consulenze e servizi di terzi</v>
      </c>
      <c r="C36" s="438"/>
      <c r="D36" s="248">
        <f>'Budget Ricavi'!$C$112*'Altri Costi Variabili'!D14</f>
        <v>0</v>
      </c>
      <c r="E36" s="245">
        <f>'Budget Ricavi'!$D$112*'Altri Costi Variabili'!E14</f>
        <v>0</v>
      </c>
      <c r="F36" s="248">
        <f>'Budget Ricavi'!$E$112*'Altri Costi Variabili'!F14</f>
        <v>0</v>
      </c>
      <c r="G36" s="245">
        <f>'Budget Ricavi'!$F$112*'Altri Costi Variabili'!G14</f>
        <v>0</v>
      </c>
      <c r="H36" s="248">
        <f>'Budget Ricavi'!$G$112*'Altri Costi Variabili'!H14</f>
        <v>0</v>
      </c>
      <c r="I36" s="245">
        <f>'Budget Ricavi'!$H$112*'Altri Costi Variabili'!I14</f>
        <v>0</v>
      </c>
      <c r="J36" s="248">
        <f>'Budget Ricavi'!$I$112*'Altri Costi Variabili'!J14</f>
        <v>0</v>
      </c>
      <c r="K36" s="245">
        <f>'Budget Ricavi'!$J$112*'Altri Costi Variabili'!K14</f>
        <v>0</v>
      </c>
      <c r="L36" s="248">
        <f>'Budget Ricavi'!$K$112*'Altri Costi Variabili'!L14</f>
        <v>0</v>
      </c>
      <c r="M36" s="245">
        <f>'Budget Ricavi'!$L$112*'Altri Costi Variabili'!M14</f>
        <v>0</v>
      </c>
      <c r="N36" s="248">
        <f>'Budget Ricavi'!$M$112*'Altri Costi Variabili'!N14</f>
        <v>0</v>
      </c>
      <c r="O36" s="246">
        <f>'Budget Ricavi'!$N$112*'Altri Costi Variabili'!O14</f>
        <v>0</v>
      </c>
    </row>
    <row r="37" spans="2:79" x14ac:dyDescent="0.25">
      <c r="B37" s="437" t="str">
        <f t="shared" si="1"/>
        <v>Costi god. beni di terzi di produzione</v>
      </c>
      <c r="C37" s="438"/>
      <c r="D37" s="248">
        <f>'Budget Ricavi'!$C$112*'Altri Costi Variabili'!D15</f>
        <v>0</v>
      </c>
      <c r="E37" s="245">
        <f>'Budget Ricavi'!$D$112*'Altri Costi Variabili'!E15</f>
        <v>0</v>
      </c>
      <c r="F37" s="248">
        <f>'Budget Ricavi'!$E$112*'Altri Costi Variabili'!F15</f>
        <v>0</v>
      </c>
      <c r="G37" s="245">
        <f>'Budget Ricavi'!$F$112*'Altri Costi Variabili'!G15</f>
        <v>0</v>
      </c>
      <c r="H37" s="248">
        <f>'Budget Ricavi'!$G$112*'Altri Costi Variabili'!H15</f>
        <v>0</v>
      </c>
      <c r="I37" s="245">
        <f>'Budget Ricavi'!$H$112*'Altri Costi Variabili'!I15</f>
        <v>0</v>
      </c>
      <c r="J37" s="248">
        <f>'Budget Ricavi'!$I$112*'Altri Costi Variabili'!J15</f>
        <v>0</v>
      </c>
      <c r="K37" s="245">
        <f>'Budget Ricavi'!$J$112*'Altri Costi Variabili'!K15</f>
        <v>0</v>
      </c>
      <c r="L37" s="248">
        <f>'Budget Ricavi'!$K$112*'Altri Costi Variabili'!L15</f>
        <v>0</v>
      </c>
      <c r="M37" s="245">
        <f>'Budget Ricavi'!$L$112*'Altri Costi Variabili'!M15</f>
        <v>0</v>
      </c>
      <c r="N37" s="248">
        <f>'Budget Ricavi'!$M$112*'Altri Costi Variabili'!N15</f>
        <v>0</v>
      </c>
      <c r="O37" s="246">
        <f>'Budget Ricavi'!$N$112*'Altri Costi Variabili'!O15</f>
        <v>0</v>
      </c>
    </row>
    <row r="38" spans="2:79" x14ac:dyDescent="0.25">
      <c r="B38" s="437" t="str">
        <f t="shared" si="1"/>
        <v>Altri costi variabili in proporzione ai ricavi</v>
      </c>
      <c r="C38" s="438"/>
      <c r="D38" s="248">
        <f>'Budget Ricavi'!$C$112*'Altri Costi Variabili'!D16</f>
        <v>0</v>
      </c>
      <c r="E38" s="245">
        <f>'Budget Ricavi'!$D$112*'Altri Costi Variabili'!E16</f>
        <v>0</v>
      </c>
      <c r="F38" s="248">
        <f>'Budget Ricavi'!$E$112*'Altri Costi Variabili'!F16</f>
        <v>0</v>
      </c>
      <c r="G38" s="245">
        <f>'Budget Ricavi'!$F$112*'Altri Costi Variabili'!G16</f>
        <v>0</v>
      </c>
      <c r="H38" s="248">
        <f>'Budget Ricavi'!$G$112*'Altri Costi Variabili'!H16</f>
        <v>0</v>
      </c>
      <c r="I38" s="245">
        <f>'Budget Ricavi'!$H$112*'Altri Costi Variabili'!I16</f>
        <v>0</v>
      </c>
      <c r="J38" s="248">
        <f>'Budget Ricavi'!$I$112*'Altri Costi Variabili'!J16</f>
        <v>0</v>
      </c>
      <c r="K38" s="245">
        <f>'Budget Ricavi'!$J$112*'Altri Costi Variabili'!K16</f>
        <v>0</v>
      </c>
      <c r="L38" s="248">
        <f>'Budget Ricavi'!$K$112*'Altri Costi Variabili'!L16</f>
        <v>0</v>
      </c>
      <c r="M38" s="245">
        <f>'Budget Ricavi'!$L$112*'Altri Costi Variabili'!M16</f>
        <v>0</v>
      </c>
      <c r="N38" s="248">
        <f>'Budget Ricavi'!$M$112*'Altri Costi Variabili'!N16</f>
        <v>0</v>
      </c>
      <c r="O38" s="246">
        <f>'Budget Ricavi'!$N$112*'Altri Costi Variabili'!O16</f>
        <v>0</v>
      </c>
    </row>
    <row r="39" spans="2:79" x14ac:dyDescent="0.25">
      <c r="B39" s="437" t="str">
        <f t="shared" si="1"/>
        <v>Altri costi variabili in proporzione alla produzione</v>
      </c>
      <c r="C39" s="438"/>
      <c r="D39" s="248">
        <f>'Budget Ricavi'!$C$112*'Altri Costi Variabili'!D17</f>
        <v>0</v>
      </c>
      <c r="E39" s="245">
        <f>'Budget Ricavi'!$D$112*'Altri Costi Variabili'!E17</f>
        <v>0</v>
      </c>
      <c r="F39" s="248">
        <f>'Budget Ricavi'!$E$112*'Altri Costi Variabili'!F17</f>
        <v>0</v>
      </c>
      <c r="G39" s="245">
        <f>'Budget Ricavi'!$F$112*'Altri Costi Variabili'!G17</f>
        <v>0</v>
      </c>
      <c r="H39" s="248">
        <f>'Budget Ricavi'!$G$112*'Altri Costi Variabili'!H17</f>
        <v>0</v>
      </c>
      <c r="I39" s="245">
        <f>'Budget Ricavi'!$H$112*'Altri Costi Variabili'!I17</f>
        <v>0</v>
      </c>
      <c r="J39" s="248">
        <f>'Budget Ricavi'!$I$112*'Altri Costi Variabili'!J17</f>
        <v>0</v>
      </c>
      <c r="K39" s="245">
        <f>'Budget Ricavi'!$J$112*'Altri Costi Variabili'!K17</f>
        <v>0</v>
      </c>
      <c r="L39" s="248">
        <f>'Budget Ricavi'!$K$112*'Altri Costi Variabili'!L17</f>
        <v>0</v>
      </c>
      <c r="M39" s="245">
        <f>'Budget Ricavi'!$L$112*'Altri Costi Variabili'!M17</f>
        <v>0</v>
      </c>
      <c r="N39" s="248">
        <f>'Budget Ricavi'!$M$112*'Altri Costi Variabili'!N17</f>
        <v>0</v>
      </c>
      <c r="O39" s="246">
        <f>'Budget Ricavi'!$N$112*'Altri Costi Variabili'!O17</f>
        <v>0</v>
      </c>
    </row>
    <row r="40" spans="2:79" x14ac:dyDescent="0.25">
      <c r="B40" s="437">
        <f t="shared" si="1"/>
        <v>0</v>
      </c>
      <c r="C40" s="438"/>
      <c r="D40" s="248">
        <f>'Budget Ricavi'!$C$112*'Altri Costi Variabili'!D18</f>
        <v>0</v>
      </c>
      <c r="E40" s="245">
        <f>'Budget Ricavi'!$D$112*'Altri Costi Variabili'!E18</f>
        <v>0</v>
      </c>
      <c r="F40" s="248">
        <f>'Budget Ricavi'!$E$112*'Altri Costi Variabili'!F18</f>
        <v>0</v>
      </c>
      <c r="G40" s="245">
        <f>'Budget Ricavi'!$F$112*'Altri Costi Variabili'!G18</f>
        <v>0</v>
      </c>
      <c r="H40" s="248">
        <f>'Budget Ricavi'!$G$112*'Altri Costi Variabili'!H18</f>
        <v>0</v>
      </c>
      <c r="I40" s="245">
        <f>'Budget Ricavi'!$H$112*'Altri Costi Variabili'!I18</f>
        <v>0</v>
      </c>
      <c r="J40" s="248">
        <f>'Budget Ricavi'!$I$112*'Altri Costi Variabili'!J18</f>
        <v>0</v>
      </c>
      <c r="K40" s="245">
        <f>'Budget Ricavi'!$J$112*'Altri Costi Variabili'!K18</f>
        <v>0</v>
      </c>
      <c r="L40" s="248">
        <f>'Budget Ricavi'!$K$112*'Altri Costi Variabili'!L18</f>
        <v>0</v>
      </c>
      <c r="M40" s="245">
        <f>'Budget Ricavi'!$L$112*'Altri Costi Variabili'!M18</f>
        <v>0</v>
      </c>
      <c r="N40" s="248">
        <f>'Budget Ricavi'!$M$112*'Altri Costi Variabili'!N18</f>
        <v>0</v>
      </c>
      <c r="O40" s="246">
        <f>'Budget Ricavi'!$N$112*'Altri Costi Variabili'!O18</f>
        <v>0</v>
      </c>
    </row>
    <row r="41" spans="2:79" x14ac:dyDescent="0.25">
      <c r="B41" s="437">
        <f t="shared" si="1"/>
        <v>0</v>
      </c>
      <c r="C41" s="438"/>
      <c r="D41" s="248">
        <f>'Budget Ricavi'!$C$112*'Altri Costi Variabili'!D19</f>
        <v>0</v>
      </c>
      <c r="E41" s="245">
        <f>'Budget Ricavi'!$D$112*'Altri Costi Variabili'!E19</f>
        <v>0</v>
      </c>
      <c r="F41" s="248">
        <f>'Budget Ricavi'!$E$112*'Altri Costi Variabili'!F19</f>
        <v>0</v>
      </c>
      <c r="G41" s="245">
        <f>'Budget Ricavi'!$F$112*'Altri Costi Variabili'!G19</f>
        <v>0</v>
      </c>
      <c r="H41" s="248">
        <f>'Budget Ricavi'!$G$112*'Altri Costi Variabili'!H19</f>
        <v>0</v>
      </c>
      <c r="I41" s="245">
        <f>'Budget Ricavi'!$H$112*'Altri Costi Variabili'!I19</f>
        <v>0</v>
      </c>
      <c r="J41" s="248">
        <f>'Budget Ricavi'!$I$112*'Altri Costi Variabili'!J19</f>
        <v>0</v>
      </c>
      <c r="K41" s="245">
        <f>'Budget Ricavi'!$J$112*'Altri Costi Variabili'!K19</f>
        <v>0</v>
      </c>
      <c r="L41" s="248">
        <f>'Budget Ricavi'!$K$112*'Altri Costi Variabili'!L19</f>
        <v>0</v>
      </c>
      <c r="M41" s="245">
        <f>'Budget Ricavi'!$L$112*'Altri Costi Variabili'!M19</f>
        <v>0</v>
      </c>
      <c r="N41" s="248">
        <f>'Budget Ricavi'!$M$112*'Altri Costi Variabili'!N19</f>
        <v>0</v>
      </c>
      <c r="O41" s="246">
        <f>'Budget Ricavi'!$N$112*'Altri Costi Variabili'!O19</f>
        <v>0</v>
      </c>
    </row>
    <row r="42" spans="2:79" x14ac:dyDescent="0.25">
      <c r="B42" s="437">
        <f t="shared" si="1"/>
        <v>0</v>
      </c>
      <c r="C42" s="438"/>
      <c r="D42" s="248">
        <f>'Budget Ricavi'!$C$112*'Altri Costi Variabili'!D20</f>
        <v>0</v>
      </c>
      <c r="E42" s="245">
        <f>'Budget Ricavi'!$D$112*'Altri Costi Variabili'!E20</f>
        <v>0</v>
      </c>
      <c r="F42" s="248">
        <f>'Budget Ricavi'!$E$112*'Altri Costi Variabili'!F20</f>
        <v>0</v>
      </c>
      <c r="G42" s="245">
        <f>'Budget Ricavi'!$F$112*'Altri Costi Variabili'!G20</f>
        <v>0</v>
      </c>
      <c r="H42" s="248">
        <f>'Budget Ricavi'!$G$112*'Altri Costi Variabili'!H20</f>
        <v>0</v>
      </c>
      <c r="I42" s="245">
        <f>'Budget Ricavi'!$H$112*'Altri Costi Variabili'!I20</f>
        <v>0</v>
      </c>
      <c r="J42" s="248">
        <f>'Budget Ricavi'!$I$112*'Altri Costi Variabili'!J20</f>
        <v>0</v>
      </c>
      <c r="K42" s="245">
        <f>'Budget Ricavi'!$J$112*'Altri Costi Variabili'!K20</f>
        <v>0</v>
      </c>
      <c r="L42" s="248">
        <f>'Budget Ricavi'!$K$112*'Altri Costi Variabili'!L20</f>
        <v>0</v>
      </c>
      <c r="M42" s="245">
        <f>'Budget Ricavi'!$L$112*'Altri Costi Variabili'!M20</f>
        <v>0</v>
      </c>
      <c r="N42" s="248">
        <f>'Budget Ricavi'!$M$112*'Altri Costi Variabili'!N20</f>
        <v>0</v>
      </c>
      <c r="O42" s="246">
        <f>'Budget Ricavi'!$N$112*'Altri Costi Variabili'!O20</f>
        <v>0</v>
      </c>
    </row>
    <row r="43" spans="2:79" x14ac:dyDescent="0.25">
      <c r="B43" s="437">
        <f t="shared" si="1"/>
        <v>0</v>
      </c>
      <c r="C43" s="438"/>
      <c r="D43" s="248">
        <f>'Budget Ricavi'!$C$112*'Altri Costi Variabili'!D21</f>
        <v>0</v>
      </c>
      <c r="E43" s="245">
        <f>'Budget Ricavi'!$D$112*'Altri Costi Variabili'!E21</f>
        <v>0</v>
      </c>
      <c r="F43" s="248">
        <f>'Budget Ricavi'!$E$112*'Altri Costi Variabili'!F21</f>
        <v>0</v>
      </c>
      <c r="G43" s="245">
        <f>'Budget Ricavi'!$F$112*'Altri Costi Variabili'!G21</f>
        <v>0</v>
      </c>
      <c r="H43" s="248">
        <f>'Budget Ricavi'!$G$112*'Altri Costi Variabili'!H21</f>
        <v>0</v>
      </c>
      <c r="I43" s="245">
        <f>'Budget Ricavi'!$H$112*'Altri Costi Variabili'!I21</f>
        <v>0</v>
      </c>
      <c r="J43" s="248">
        <f>'Budget Ricavi'!$I$112*'Altri Costi Variabili'!J21</f>
        <v>0</v>
      </c>
      <c r="K43" s="245">
        <f>'Budget Ricavi'!$J$112*'Altri Costi Variabili'!K21</f>
        <v>0</v>
      </c>
      <c r="L43" s="248">
        <f>'Budget Ricavi'!$K$112*'Altri Costi Variabili'!L21</f>
        <v>0</v>
      </c>
      <c r="M43" s="245">
        <f>'Budget Ricavi'!$L$112*'Altri Costi Variabili'!M21</f>
        <v>0</v>
      </c>
      <c r="N43" s="248">
        <f>'Budget Ricavi'!$M$112*'Altri Costi Variabili'!N21</f>
        <v>0</v>
      </c>
      <c r="O43" s="246">
        <f>'Budget Ricavi'!$N$112*'Altri Costi Variabili'!O21</f>
        <v>0</v>
      </c>
    </row>
    <row r="44" spans="2:79" x14ac:dyDescent="0.25">
      <c r="B44" s="437">
        <f t="shared" si="1"/>
        <v>0</v>
      </c>
      <c r="C44" s="438"/>
      <c r="D44" s="248">
        <f>'Budget Ricavi'!$C$112*'Altri Costi Variabili'!D22</f>
        <v>0</v>
      </c>
      <c r="E44" s="245">
        <f>'Budget Ricavi'!$D$112*'Altri Costi Variabili'!E22</f>
        <v>0</v>
      </c>
      <c r="F44" s="248">
        <f>'Budget Ricavi'!$E$112*'Altri Costi Variabili'!F22</f>
        <v>0</v>
      </c>
      <c r="G44" s="245">
        <f>'Budget Ricavi'!$F$112*'Altri Costi Variabili'!G22</f>
        <v>0</v>
      </c>
      <c r="H44" s="248">
        <f>'Budget Ricavi'!$G$112*'Altri Costi Variabili'!H22</f>
        <v>0</v>
      </c>
      <c r="I44" s="245">
        <f>'Budget Ricavi'!$H$112*'Altri Costi Variabili'!I22</f>
        <v>0</v>
      </c>
      <c r="J44" s="248">
        <f>'Budget Ricavi'!$I$112*'Altri Costi Variabili'!J22</f>
        <v>0</v>
      </c>
      <c r="K44" s="245">
        <f>'Budget Ricavi'!$J$112*'Altri Costi Variabili'!K22</f>
        <v>0</v>
      </c>
      <c r="L44" s="248">
        <f>'Budget Ricavi'!$K$112*'Altri Costi Variabili'!L22</f>
        <v>0</v>
      </c>
      <c r="M44" s="245">
        <f>'Budget Ricavi'!$L$112*'Altri Costi Variabili'!M22</f>
        <v>0</v>
      </c>
      <c r="N44" s="248">
        <f>'Budget Ricavi'!$M$112*'Altri Costi Variabili'!N22</f>
        <v>0</v>
      </c>
      <c r="O44" s="246">
        <f>'Budget Ricavi'!$N$112*'Altri Costi Variabili'!O22</f>
        <v>0</v>
      </c>
    </row>
    <row r="45" spans="2:79" x14ac:dyDescent="0.25">
      <c r="B45" s="437">
        <f t="shared" si="1"/>
        <v>0</v>
      </c>
      <c r="C45" s="438"/>
      <c r="D45" s="249">
        <f>'Budget Ricavi'!$C$112*'Altri Costi Variabili'!D23</f>
        <v>0</v>
      </c>
      <c r="E45" s="245">
        <f>'Budget Ricavi'!$D$112*'Altri Costi Variabili'!E23</f>
        <v>0</v>
      </c>
      <c r="F45" s="249">
        <f>'Budget Ricavi'!$E$112*'Altri Costi Variabili'!F23</f>
        <v>0</v>
      </c>
      <c r="G45" s="245">
        <f>'Budget Ricavi'!$F$112*'Altri Costi Variabili'!G23</f>
        <v>0</v>
      </c>
      <c r="H45" s="249">
        <f>'Budget Ricavi'!$G$112*'Altri Costi Variabili'!H23</f>
        <v>0</v>
      </c>
      <c r="I45" s="245">
        <f>'Budget Ricavi'!$H$112*'Altri Costi Variabili'!I23</f>
        <v>0</v>
      </c>
      <c r="J45" s="249">
        <f>'Budget Ricavi'!$I$112*'Altri Costi Variabili'!J23</f>
        <v>0</v>
      </c>
      <c r="K45" s="245">
        <f>'Budget Ricavi'!$J$112*'Altri Costi Variabili'!K23</f>
        <v>0</v>
      </c>
      <c r="L45" s="249">
        <f>'Budget Ricavi'!$K$112*'Altri Costi Variabili'!L23</f>
        <v>0</v>
      </c>
      <c r="M45" s="245">
        <f>'Budget Ricavi'!$L$112*'Altri Costi Variabili'!M23</f>
        <v>0</v>
      </c>
      <c r="N45" s="249">
        <f>'Budget Ricavi'!$M$112*'Altri Costi Variabili'!N23</f>
        <v>0</v>
      </c>
      <c r="O45" s="246">
        <f>'Budget Ricavi'!$N$112*'Altri Costi Variabili'!O23</f>
        <v>0</v>
      </c>
    </row>
    <row r="46" spans="2:79" s="8" customFormat="1" ht="24.9" customHeight="1" x14ac:dyDescent="0.25">
      <c r="B46" s="426" t="s">
        <v>3</v>
      </c>
      <c r="C46" s="423"/>
      <c r="D46" s="183">
        <f>SUM(D26:D45)</f>
        <v>2054.4</v>
      </c>
      <c r="E46" s="183">
        <f t="shared" ref="E46:O46" si="2">SUM(E26:E45)</f>
        <v>1949.8200000000002</v>
      </c>
      <c r="F46" s="183">
        <f t="shared" si="2"/>
        <v>2117.7600000000002</v>
      </c>
      <c r="G46" s="183">
        <f t="shared" si="2"/>
        <v>2072.16</v>
      </c>
      <c r="H46" s="183">
        <f t="shared" si="2"/>
        <v>2387.46</v>
      </c>
      <c r="I46" s="183">
        <f t="shared" si="2"/>
        <v>6321.0599999999995</v>
      </c>
      <c r="J46" s="183">
        <f t="shared" si="2"/>
        <v>7134.0599999999995</v>
      </c>
      <c r="K46" s="183">
        <f t="shared" si="2"/>
        <v>9235.68</v>
      </c>
      <c r="L46" s="183">
        <f t="shared" si="2"/>
        <v>2809.2</v>
      </c>
      <c r="M46" s="183">
        <f t="shared" si="2"/>
        <v>2653.62</v>
      </c>
      <c r="N46" s="183">
        <f t="shared" si="2"/>
        <v>2654.52</v>
      </c>
      <c r="O46" s="184">
        <f t="shared" si="2"/>
        <v>5752.5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</row>
    <row r="48" spans="2:79" s="219" customFormat="1" ht="24.9" customHeight="1" x14ac:dyDescent="0.3">
      <c r="B48" s="177" t="s">
        <v>11</v>
      </c>
      <c r="C48" s="199" t="s">
        <v>4</v>
      </c>
      <c r="D48" s="192">
        <f t="shared" ref="D48:O48" si="3">+D3</f>
        <v>44927</v>
      </c>
      <c r="E48" s="178">
        <f t="shared" si="3"/>
        <v>44958</v>
      </c>
      <c r="F48" s="193">
        <f t="shared" si="3"/>
        <v>44986</v>
      </c>
      <c r="G48" s="178">
        <f t="shared" si="3"/>
        <v>45017</v>
      </c>
      <c r="H48" s="193">
        <f t="shared" si="3"/>
        <v>45047</v>
      </c>
      <c r="I48" s="178">
        <f t="shared" si="3"/>
        <v>45078</v>
      </c>
      <c r="J48" s="193">
        <f t="shared" si="3"/>
        <v>45108</v>
      </c>
      <c r="K48" s="178">
        <f t="shared" si="3"/>
        <v>45139</v>
      </c>
      <c r="L48" s="193">
        <f t="shared" si="3"/>
        <v>45170</v>
      </c>
      <c r="M48" s="178">
        <f t="shared" si="3"/>
        <v>45200</v>
      </c>
      <c r="N48" s="193">
        <f t="shared" si="3"/>
        <v>45231</v>
      </c>
      <c r="O48" s="178">
        <f t="shared" si="3"/>
        <v>45261</v>
      </c>
    </row>
    <row r="49" spans="2:15" x14ac:dyDescent="0.25">
      <c r="B49" s="185" t="str">
        <f t="shared" ref="B49:B68" si="4">+B4</f>
        <v>Provvigioni</v>
      </c>
      <c r="C49" s="260">
        <v>0.22</v>
      </c>
      <c r="D49" s="186">
        <f t="shared" ref="D49:O49" si="5">+D26*$C49</f>
        <v>188.32</v>
      </c>
      <c r="E49" s="195">
        <f t="shared" si="5"/>
        <v>178.73350000000002</v>
      </c>
      <c r="F49" s="186">
        <f t="shared" si="5"/>
        <v>194.12800000000001</v>
      </c>
      <c r="G49" s="195">
        <f t="shared" si="5"/>
        <v>189.94800000000001</v>
      </c>
      <c r="H49" s="186">
        <f t="shared" si="5"/>
        <v>218.85050000000001</v>
      </c>
      <c r="I49" s="195">
        <f t="shared" si="5"/>
        <v>579.43050000000005</v>
      </c>
      <c r="J49" s="186">
        <f t="shared" si="5"/>
        <v>653.95550000000003</v>
      </c>
      <c r="K49" s="195">
        <f t="shared" si="5"/>
        <v>846.60400000000004</v>
      </c>
      <c r="L49" s="186">
        <f t="shared" si="5"/>
        <v>257.51</v>
      </c>
      <c r="M49" s="195">
        <f t="shared" si="5"/>
        <v>243.24849999999998</v>
      </c>
      <c r="N49" s="186">
        <f t="shared" si="5"/>
        <v>243.33099999999999</v>
      </c>
      <c r="O49" s="195">
        <f t="shared" si="5"/>
        <v>527.3125</v>
      </c>
    </row>
    <row r="50" spans="2:15" x14ac:dyDescent="0.25">
      <c r="B50" s="179" t="str">
        <f t="shared" si="4"/>
        <v>Servizi proporzionali ai ricavi</v>
      </c>
      <c r="C50" s="261">
        <v>0</v>
      </c>
      <c r="D50" s="188">
        <f t="shared" ref="D50:O50" si="6">+D27*$C50</f>
        <v>0</v>
      </c>
      <c r="E50" s="196">
        <f t="shared" si="6"/>
        <v>0</v>
      </c>
      <c r="F50" s="188">
        <f t="shared" si="6"/>
        <v>0</v>
      </c>
      <c r="G50" s="196">
        <f t="shared" si="6"/>
        <v>0</v>
      </c>
      <c r="H50" s="188">
        <f t="shared" si="6"/>
        <v>0</v>
      </c>
      <c r="I50" s="196">
        <f t="shared" si="6"/>
        <v>0</v>
      </c>
      <c r="J50" s="188">
        <f t="shared" si="6"/>
        <v>0</v>
      </c>
      <c r="K50" s="196">
        <f t="shared" si="6"/>
        <v>0</v>
      </c>
      <c r="L50" s="188">
        <f t="shared" si="6"/>
        <v>0</v>
      </c>
      <c r="M50" s="196">
        <f t="shared" si="6"/>
        <v>0</v>
      </c>
      <c r="N50" s="188">
        <f t="shared" si="6"/>
        <v>0</v>
      </c>
      <c r="O50" s="196">
        <f t="shared" si="6"/>
        <v>0</v>
      </c>
    </row>
    <row r="51" spans="2:15" x14ac:dyDescent="0.25">
      <c r="B51" s="179" t="str">
        <f t="shared" si="4"/>
        <v>Royalties</v>
      </c>
      <c r="C51" s="261"/>
      <c r="D51" s="188">
        <f t="shared" ref="D51:O51" si="7">+D28*$C51</f>
        <v>0</v>
      </c>
      <c r="E51" s="196">
        <f t="shared" si="7"/>
        <v>0</v>
      </c>
      <c r="F51" s="188">
        <f t="shared" si="7"/>
        <v>0</v>
      </c>
      <c r="G51" s="196">
        <f t="shared" si="7"/>
        <v>0</v>
      </c>
      <c r="H51" s="188">
        <f t="shared" si="7"/>
        <v>0</v>
      </c>
      <c r="I51" s="196">
        <f t="shared" si="7"/>
        <v>0</v>
      </c>
      <c r="J51" s="188">
        <f t="shared" si="7"/>
        <v>0</v>
      </c>
      <c r="K51" s="196">
        <f t="shared" si="7"/>
        <v>0</v>
      </c>
      <c r="L51" s="188">
        <f t="shared" si="7"/>
        <v>0</v>
      </c>
      <c r="M51" s="196">
        <f t="shared" si="7"/>
        <v>0</v>
      </c>
      <c r="N51" s="188">
        <f t="shared" si="7"/>
        <v>0</v>
      </c>
      <c r="O51" s="196">
        <f t="shared" si="7"/>
        <v>0</v>
      </c>
    </row>
    <row r="52" spans="2:15" x14ac:dyDescent="0.25">
      <c r="B52" s="179" t="str">
        <f t="shared" si="4"/>
        <v>Sval. crediti e disponibilità</v>
      </c>
      <c r="C52" s="261"/>
      <c r="D52" s="188">
        <f t="shared" ref="D52:O52" si="8">+D29*$C52</f>
        <v>0</v>
      </c>
      <c r="E52" s="196">
        <f t="shared" si="8"/>
        <v>0</v>
      </c>
      <c r="F52" s="188">
        <f t="shared" si="8"/>
        <v>0</v>
      </c>
      <c r="G52" s="196">
        <f t="shared" si="8"/>
        <v>0</v>
      </c>
      <c r="H52" s="188">
        <f t="shared" si="8"/>
        <v>0</v>
      </c>
      <c r="I52" s="196">
        <f t="shared" si="8"/>
        <v>0</v>
      </c>
      <c r="J52" s="188">
        <f t="shared" si="8"/>
        <v>0</v>
      </c>
      <c r="K52" s="196">
        <f t="shared" si="8"/>
        <v>0</v>
      </c>
      <c r="L52" s="188">
        <f t="shared" si="8"/>
        <v>0</v>
      </c>
      <c r="M52" s="196">
        <f t="shared" si="8"/>
        <v>0</v>
      </c>
      <c r="N52" s="188">
        <f t="shared" si="8"/>
        <v>0</v>
      </c>
      <c r="O52" s="196">
        <f t="shared" si="8"/>
        <v>0</v>
      </c>
    </row>
    <row r="53" spans="2:15" x14ac:dyDescent="0.25">
      <c r="B53" s="179" t="str">
        <f t="shared" si="4"/>
        <v>Combustibili proporzionali alla produzione</v>
      </c>
      <c r="C53" s="261"/>
      <c r="D53" s="188">
        <f t="shared" ref="D53:O53" si="9">+D30*$C53</f>
        <v>0</v>
      </c>
      <c r="E53" s="196">
        <f t="shared" si="9"/>
        <v>0</v>
      </c>
      <c r="F53" s="188">
        <f t="shared" si="9"/>
        <v>0</v>
      </c>
      <c r="G53" s="196">
        <f t="shared" si="9"/>
        <v>0</v>
      </c>
      <c r="H53" s="188">
        <f t="shared" si="9"/>
        <v>0</v>
      </c>
      <c r="I53" s="196">
        <f t="shared" si="9"/>
        <v>0</v>
      </c>
      <c r="J53" s="188">
        <f t="shared" si="9"/>
        <v>0</v>
      </c>
      <c r="K53" s="196">
        <f t="shared" si="9"/>
        <v>0</v>
      </c>
      <c r="L53" s="188">
        <f t="shared" si="9"/>
        <v>0</v>
      </c>
      <c r="M53" s="196">
        <f t="shared" si="9"/>
        <v>0</v>
      </c>
      <c r="N53" s="188">
        <f t="shared" si="9"/>
        <v>0</v>
      </c>
      <c r="O53" s="196">
        <f t="shared" si="9"/>
        <v>0</v>
      </c>
    </row>
    <row r="54" spans="2:15" x14ac:dyDescent="0.25">
      <c r="B54" s="179" t="str">
        <f t="shared" si="4"/>
        <v>Imballaggi</v>
      </c>
      <c r="C54" s="261"/>
      <c r="D54" s="188">
        <f t="shared" ref="D54:O54" si="10">+D31*$C54</f>
        <v>0</v>
      </c>
      <c r="E54" s="196">
        <f t="shared" si="10"/>
        <v>0</v>
      </c>
      <c r="F54" s="188">
        <f t="shared" si="10"/>
        <v>0</v>
      </c>
      <c r="G54" s="196">
        <f t="shared" si="10"/>
        <v>0</v>
      </c>
      <c r="H54" s="188">
        <f t="shared" si="10"/>
        <v>0</v>
      </c>
      <c r="I54" s="196">
        <f t="shared" si="10"/>
        <v>0</v>
      </c>
      <c r="J54" s="188">
        <f t="shared" si="10"/>
        <v>0</v>
      </c>
      <c r="K54" s="196">
        <f t="shared" si="10"/>
        <v>0</v>
      </c>
      <c r="L54" s="188">
        <f t="shared" si="10"/>
        <v>0</v>
      </c>
      <c r="M54" s="196">
        <f t="shared" si="10"/>
        <v>0</v>
      </c>
      <c r="N54" s="188">
        <f t="shared" si="10"/>
        <v>0</v>
      </c>
      <c r="O54" s="196">
        <f t="shared" si="10"/>
        <v>0</v>
      </c>
    </row>
    <row r="55" spans="2:15" x14ac:dyDescent="0.25">
      <c r="B55" s="179" t="str">
        <f t="shared" si="4"/>
        <v>Materiali proporzionali alla produzione</v>
      </c>
      <c r="C55" s="261"/>
      <c r="D55" s="188">
        <f t="shared" ref="D55:O55" si="11">+D32*$C55</f>
        <v>0</v>
      </c>
      <c r="E55" s="196">
        <f t="shared" si="11"/>
        <v>0</v>
      </c>
      <c r="F55" s="188">
        <f t="shared" si="11"/>
        <v>0</v>
      </c>
      <c r="G55" s="196">
        <f t="shared" si="11"/>
        <v>0</v>
      </c>
      <c r="H55" s="188">
        <f t="shared" si="11"/>
        <v>0</v>
      </c>
      <c r="I55" s="196">
        <f t="shared" si="11"/>
        <v>0</v>
      </c>
      <c r="J55" s="188">
        <f t="shared" si="11"/>
        <v>0</v>
      </c>
      <c r="K55" s="196">
        <f t="shared" si="11"/>
        <v>0</v>
      </c>
      <c r="L55" s="188">
        <f t="shared" si="11"/>
        <v>0</v>
      </c>
      <c r="M55" s="196">
        <f t="shared" si="11"/>
        <v>0</v>
      </c>
      <c r="N55" s="188">
        <f t="shared" si="11"/>
        <v>0</v>
      </c>
      <c r="O55" s="196">
        <f t="shared" si="11"/>
        <v>0</v>
      </c>
    </row>
    <row r="56" spans="2:15" x14ac:dyDescent="0.25">
      <c r="B56" s="179" t="str">
        <f t="shared" si="4"/>
        <v>Lavorazioni esterne</v>
      </c>
      <c r="C56" s="261"/>
      <c r="D56" s="188">
        <f t="shared" ref="D56:O56" si="12">+D33*$C56</f>
        <v>0</v>
      </c>
      <c r="E56" s="196">
        <f t="shared" si="12"/>
        <v>0</v>
      </c>
      <c r="F56" s="188">
        <f t="shared" si="12"/>
        <v>0</v>
      </c>
      <c r="G56" s="196">
        <f t="shared" si="12"/>
        <v>0</v>
      </c>
      <c r="H56" s="188">
        <f t="shared" si="12"/>
        <v>0</v>
      </c>
      <c r="I56" s="196">
        <f t="shared" si="12"/>
        <v>0</v>
      </c>
      <c r="J56" s="188">
        <f t="shared" si="12"/>
        <v>0</v>
      </c>
      <c r="K56" s="196">
        <f t="shared" si="12"/>
        <v>0</v>
      </c>
      <c r="L56" s="188">
        <f t="shared" si="12"/>
        <v>0</v>
      </c>
      <c r="M56" s="196">
        <f t="shared" si="12"/>
        <v>0</v>
      </c>
      <c r="N56" s="188">
        <f t="shared" si="12"/>
        <v>0</v>
      </c>
      <c r="O56" s="196">
        <f t="shared" si="12"/>
        <v>0</v>
      </c>
    </row>
    <row r="57" spans="2:15" x14ac:dyDescent="0.25">
      <c r="B57" s="179" t="str">
        <f t="shared" si="4"/>
        <v>Trasporti su acquisti</v>
      </c>
      <c r="C57" s="261"/>
      <c r="D57" s="188">
        <f t="shared" ref="D57:O57" si="13">+D34*$C57</f>
        <v>0</v>
      </c>
      <c r="E57" s="196">
        <f t="shared" si="13"/>
        <v>0</v>
      </c>
      <c r="F57" s="188">
        <f t="shared" si="13"/>
        <v>0</v>
      </c>
      <c r="G57" s="196">
        <f t="shared" si="13"/>
        <v>0</v>
      </c>
      <c r="H57" s="188">
        <f t="shared" si="13"/>
        <v>0</v>
      </c>
      <c r="I57" s="196">
        <f t="shared" si="13"/>
        <v>0</v>
      </c>
      <c r="J57" s="188">
        <f t="shared" si="13"/>
        <v>0</v>
      </c>
      <c r="K57" s="196">
        <f t="shared" si="13"/>
        <v>0</v>
      </c>
      <c r="L57" s="188">
        <f t="shared" si="13"/>
        <v>0</v>
      </c>
      <c r="M57" s="196">
        <f t="shared" si="13"/>
        <v>0</v>
      </c>
      <c r="N57" s="188">
        <f t="shared" si="13"/>
        <v>0</v>
      </c>
      <c r="O57" s="196">
        <f t="shared" si="13"/>
        <v>0</v>
      </c>
    </row>
    <row r="58" spans="2:15" x14ac:dyDescent="0.25">
      <c r="B58" s="179" t="str">
        <f t="shared" si="4"/>
        <v>Energia e forza motrice di produzione</v>
      </c>
      <c r="C58" s="261">
        <v>0.1</v>
      </c>
      <c r="D58" s="188">
        <f t="shared" ref="D58:O58" si="14">+D35*$C58</f>
        <v>51.360000000000007</v>
      </c>
      <c r="E58" s="196">
        <f t="shared" si="14"/>
        <v>48.7455</v>
      </c>
      <c r="F58" s="188">
        <f t="shared" si="14"/>
        <v>52.943999999999996</v>
      </c>
      <c r="G58" s="196">
        <f t="shared" si="14"/>
        <v>51.804000000000002</v>
      </c>
      <c r="H58" s="188">
        <f t="shared" si="14"/>
        <v>59.686500000000002</v>
      </c>
      <c r="I58" s="196">
        <f t="shared" si="14"/>
        <v>158.0265</v>
      </c>
      <c r="J58" s="188">
        <f t="shared" si="14"/>
        <v>178.35149999999999</v>
      </c>
      <c r="K58" s="196">
        <f t="shared" si="14"/>
        <v>230.89200000000002</v>
      </c>
      <c r="L58" s="188">
        <f t="shared" si="14"/>
        <v>70.23</v>
      </c>
      <c r="M58" s="196">
        <f t="shared" si="14"/>
        <v>66.340500000000006</v>
      </c>
      <c r="N58" s="188">
        <f t="shared" si="14"/>
        <v>66.363</v>
      </c>
      <c r="O58" s="196">
        <f t="shared" si="14"/>
        <v>143.8125</v>
      </c>
    </row>
    <row r="59" spans="2:15" x14ac:dyDescent="0.25">
      <c r="B59" s="179" t="str">
        <f t="shared" si="4"/>
        <v>Consulenze e servizi di terzi</v>
      </c>
      <c r="C59" s="261"/>
      <c r="D59" s="188">
        <f t="shared" ref="D59:O59" si="15">+D36*$C59</f>
        <v>0</v>
      </c>
      <c r="E59" s="196">
        <f t="shared" si="15"/>
        <v>0</v>
      </c>
      <c r="F59" s="188">
        <f t="shared" si="15"/>
        <v>0</v>
      </c>
      <c r="G59" s="196">
        <f t="shared" si="15"/>
        <v>0</v>
      </c>
      <c r="H59" s="188">
        <f t="shared" si="15"/>
        <v>0</v>
      </c>
      <c r="I59" s="196">
        <f t="shared" si="15"/>
        <v>0</v>
      </c>
      <c r="J59" s="188">
        <f t="shared" si="15"/>
        <v>0</v>
      </c>
      <c r="K59" s="196">
        <f t="shared" si="15"/>
        <v>0</v>
      </c>
      <c r="L59" s="188">
        <f t="shared" si="15"/>
        <v>0</v>
      </c>
      <c r="M59" s="196">
        <f t="shared" si="15"/>
        <v>0</v>
      </c>
      <c r="N59" s="188">
        <f t="shared" si="15"/>
        <v>0</v>
      </c>
      <c r="O59" s="196">
        <f t="shared" si="15"/>
        <v>0</v>
      </c>
    </row>
    <row r="60" spans="2:15" x14ac:dyDescent="0.25">
      <c r="B60" s="179" t="str">
        <f t="shared" si="4"/>
        <v>Costi god. beni di terzi di produzione</v>
      </c>
      <c r="C60" s="261"/>
      <c r="D60" s="188">
        <f t="shared" ref="D60:O60" si="16">+D37*$C60</f>
        <v>0</v>
      </c>
      <c r="E60" s="196">
        <f t="shared" si="16"/>
        <v>0</v>
      </c>
      <c r="F60" s="188">
        <f t="shared" si="16"/>
        <v>0</v>
      </c>
      <c r="G60" s="196">
        <f t="shared" si="16"/>
        <v>0</v>
      </c>
      <c r="H60" s="188">
        <f t="shared" si="16"/>
        <v>0</v>
      </c>
      <c r="I60" s="196">
        <f t="shared" si="16"/>
        <v>0</v>
      </c>
      <c r="J60" s="188">
        <f t="shared" si="16"/>
        <v>0</v>
      </c>
      <c r="K60" s="196">
        <f t="shared" si="16"/>
        <v>0</v>
      </c>
      <c r="L60" s="188">
        <f t="shared" si="16"/>
        <v>0</v>
      </c>
      <c r="M60" s="196">
        <f t="shared" si="16"/>
        <v>0</v>
      </c>
      <c r="N60" s="188">
        <f t="shared" si="16"/>
        <v>0</v>
      </c>
      <c r="O60" s="196">
        <f t="shared" si="16"/>
        <v>0</v>
      </c>
    </row>
    <row r="61" spans="2:15" x14ac:dyDescent="0.25">
      <c r="B61" s="179" t="str">
        <f t="shared" si="4"/>
        <v>Altri costi variabili in proporzione ai ricavi</v>
      </c>
      <c r="C61" s="261"/>
      <c r="D61" s="188">
        <f t="shared" ref="D61:O61" si="17">+D38*$C61</f>
        <v>0</v>
      </c>
      <c r="E61" s="196">
        <f t="shared" si="17"/>
        <v>0</v>
      </c>
      <c r="F61" s="188">
        <f t="shared" si="17"/>
        <v>0</v>
      </c>
      <c r="G61" s="196">
        <f t="shared" si="17"/>
        <v>0</v>
      </c>
      <c r="H61" s="188">
        <f t="shared" si="17"/>
        <v>0</v>
      </c>
      <c r="I61" s="196">
        <f t="shared" si="17"/>
        <v>0</v>
      </c>
      <c r="J61" s="188">
        <f t="shared" si="17"/>
        <v>0</v>
      </c>
      <c r="K61" s="196">
        <f t="shared" si="17"/>
        <v>0</v>
      </c>
      <c r="L61" s="188">
        <f t="shared" si="17"/>
        <v>0</v>
      </c>
      <c r="M61" s="196">
        <f t="shared" si="17"/>
        <v>0</v>
      </c>
      <c r="N61" s="188">
        <f t="shared" si="17"/>
        <v>0</v>
      </c>
      <c r="O61" s="196">
        <f t="shared" si="17"/>
        <v>0</v>
      </c>
    </row>
    <row r="62" spans="2:15" x14ac:dyDescent="0.25">
      <c r="B62" s="179" t="str">
        <f t="shared" si="4"/>
        <v>Altri costi variabili in proporzione alla produzione</v>
      </c>
      <c r="C62" s="261"/>
      <c r="D62" s="188">
        <f t="shared" ref="D62:O62" si="18">+D39*$C62</f>
        <v>0</v>
      </c>
      <c r="E62" s="196">
        <f t="shared" si="18"/>
        <v>0</v>
      </c>
      <c r="F62" s="188">
        <f t="shared" si="18"/>
        <v>0</v>
      </c>
      <c r="G62" s="196">
        <f t="shared" si="18"/>
        <v>0</v>
      </c>
      <c r="H62" s="188">
        <f t="shared" si="18"/>
        <v>0</v>
      </c>
      <c r="I62" s="196">
        <f t="shared" si="18"/>
        <v>0</v>
      </c>
      <c r="J62" s="188">
        <f t="shared" si="18"/>
        <v>0</v>
      </c>
      <c r="K62" s="196">
        <f t="shared" si="18"/>
        <v>0</v>
      </c>
      <c r="L62" s="188">
        <f t="shared" si="18"/>
        <v>0</v>
      </c>
      <c r="M62" s="196">
        <f t="shared" si="18"/>
        <v>0</v>
      </c>
      <c r="N62" s="188">
        <f t="shared" si="18"/>
        <v>0</v>
      </c>
      <c r="O62" s="196">
        <f t="shared" si="18"/>
        <v>0</v>
      </c>
    </row>
    <row r="63" spans="2:15" x14ac:dyDescent="0.25">
      <c r="B63" s="179">
        <f t="shared" si="4"/>
        <v>0</v>
      </c>
      <c r="C63" s="261"/>
      <c r="D63" s="188">
        <f t="shared" ref="D63:O63" si="19">+D40*$C63</f>
        <v>0</v>
      </c>
      <c r="E63" s="196">
        <f t="shared" si="19"/>
        <v>0</v>
      </c>
      <c r="F63" s="188">
        <f t="shared" si="19"/>
        <v>0</v>
      </c>
      <c r="G63" s="196">
        <f t="shared" si="19"/>
        <v>0</v>
      </c>
      <c r="H63" s="188">
        <f t="shared" si="19"/>
        <v>0</v>
      </c>
      <c r="I63" s="196">
        <f t="shared" si="19"/>
        <v>0</v>
      </c>
      <c r="J63" s="188">
        <f t="shared" si="19"/>
        <v>0</v>
      </c>
      <c r="K63" s="196">
        <f t="shared" si="19"/>
        <v>0</v>
      </c>
      <c r="L63" s="188">
        <f t="shared" si="19"/>
        <v>0</v>
      </c>
      <c r="M63" s="196">
        <f t="shared" si="19"/>
        <v>0</v>
      </c>
      <c r="N63" s="188">
        <f t="shared" si="19"/>
        <v>0</v>
      </c>
      <c r="O63" s="196">
        <f t="shared" si="19"/>
        <v>0</v>
      </c>
    </row>
    <row r="64" spans="2:15" x14ac:dyDescent="0.25">
      <c r="B64" s="179">
        <f t="shared" si="4"/>
        <v>0</v>
      </c>
      <c r="C64" s="261"/>
      <c r="D64" s="188">
        <f t="shared" ref="D64:O64" si="20">+D41*$C64</f>
        <v>0</v>
      </c>
      <c r="E64" s="196">
        <f t="shared" si="20"/>
        <v>0</v>
      </c>
      <c r="F64" s="188">
        <f t="shared" si="20"/>
        <v>0</v>
      </c>
      <c r="G64" s="196">
        <f t="shared" si="20"/>
        <v>0</v>
      </c>
      <c r="H64" s="188">
        <f t="shared" si="20"/>
        <v>0</v>
      </c>
      <c r="I64" s="196">
        <f t="shared" si="20"/>
        <v>0</v>
      </c>
      <c r="J64" s="188">
        <f t="shared" si="20"/>
        <v>0</v>
      </c>
      <c r="K64" s="196">
        <f t="shared" si="20"/>
        <v>0</v>
      </c>
      <c r="L64" s="188">
        <f t="shared" si="20"/>
        <v>0</v>
      </c>
      <c r="M64" s="196">
        <f t="shared" si="20"/>
        <v>0</v>
      </c>
      <c r="N64" s="188">
        <f t="shared" si="20"/>
        <v>0</v>
      </c>
      <c r="O64" s="196">
        <f t="shared" si="20"/>
        <v>0</v>
      </c>
    </row>
    <row r="65" spans="2:79" x14ac:dyDescent="0.25">
      <c r="B65" s="179">
        <f t="shared" si="4"/>
        <v>0</v>
      </c>
      <c r="C65" s="261"/>
      <c r="D65" s="188">
        <f t="shared" ref="D65:O65" si="21">+D42*$C65</f>
        <v>0</v>
      </c>
      <c r="E65" s="196">
        <f t="shared" si="21"/>
        <v>0</v>
      </c>
      <c r="F65" s="188">
        <f t="shared" si="21"/>
        <v>0</v>
      </c>
      <c r="G65" s="196">
        <f t="shared" si="21"/>
        <v>0</v>
      </c>
      <c r="H65" s="188">
        <f t="shared" si="21"/>
        <v>0</v>
      </c>
      <c r="I65" s="196">
        <f t="shared" si="21"/>
        <v>0</v>
      </c>
      <c r="J65" s="188">
        <f t="shared" si="21"/>
        <v>0</v>
      </c>
      <c r="K65" s="196">
        <f t="shared" si="21"/>
        <v>0</v>
      </c>
      <c r="L65" s="188">
        <f t="shared" si="21"/>
        <v>0</v>
      </c>
      <c r="M65" s="196">
        <f t="shared" si="21"/>
        <v>0</v>
      </c>
      <c r="N65" s="188">
        <f t="shared" si="21"/>
        <v>0</v>
      </c>
      <c r="O65" s="196">
        <f t="shared" si="21"/>
        <v>0</v>
      </c>
    </row>
    <row r="66" spans="2:79" x14ac:dyDescent="0.25">
      <c r="B66" s="179">
        <f t="shared" si="4"/>
        <v>0</v>
      </c>
      <c r="C66" s="261"/>
      <c r="D66" s="188">
        <f t="shared" ref="D66:O66" si="22">+D43*$C66</f>
        <v>0</v>
      </c>
      <c r="E66" s="196">
        <f t="shared" si="22"/>
        <v>0</v>
      </c>
      <c r="F66" s="188">
        <f t="shared" si="22"/>
        <v>0</v>
      </c>
      <c r="G66" s="196">
        <f t="shared" si="22"/>
        <v>0</v>
      </c>
      <c r="H66" s="188">
        <f t="shared" si="22"/>
        <v>0</v>
      </c>
      <c r="I66" s="196">
        <f t="shared" si="22"/>
        <v>0</v>
      </c>
      <c r="J66" s="188">
        <f t="shared" si="22"/>
        <v>0</v>
      </c>
      <c r="K66" s="196">
        <f t="shared" si="22"/>
        <v>0</v>
      </c>
      <c r="L66" s="188">
        <f t="shared" si="22"/>
        <v>0</v>
      </c>
      <c r="M66" s="196">
        <f t="shared" si="22"/>
        <v>0</v>
      </c>
      <c r="N66" s="188">
        <f t="shared" si="22"/>
        <v>0</v>
      </c>
      <c r="O66" s="196">
        <f t="shared" si="22"/>
        <v>0</v>
      </c>
    </row>
    <row r="67" spans="2:79" x14ac:dyDescent="0.25">
      <c r="B67" s="179">
        <f t="shared" si="4"/>
        <v>0</v>
      </c>
      <c r="C67" s="261"/>
      <c r="D67" s="188">
        <f t="shared" ref="D67:O67" si="23">+D44*$C67</f>
        <v>0</v>
      </c>
      <c r="E67" s="196">
        <f t="shared" si="23"/>
        <v>0</v>
      </c>
      <c r="F67" s="188">
        <f t="shared" si="23"/>
        <v>0</v>
      </c>
      <c r="G67" s="196">
        <f t="shared" si="23"/>
        <v>0</v>
      </c>
      <c r="H67" s="188">
        <f t="shared" si="23"/>
        <v>0</v>
      </c>
      <c r="I67" s="196">
        <f t="shared" si="23"/>
        <v>0</v>
      </c>
      <c r="J67" s="188">
        <f t="shared" si="23"/>
        <v>0</v>
      </c>
      <c r="K67" s="196">
        <f t="shared" si="23"/>
        <v>0</v>
      </c>
      <c r="L67" s="188">
        <f t="shared" si="23"/>
        <v>0</v>
      </c>
      <c r="M67" s="196">
        <f t="shared" si="23"/>
        <v>0</v>
      </c>
      <c r="N67" s="188">
        <f t="shared" si="23"/>
        <v>0</v>
      </c>
      <c r="O67" s="196">
        <f t="shared" si="23"/>
        <v>0</v>
      </c>
    </row>
    <row r="68" spans="2:79" x14ac:dyDescent="0.25">
      <c r="B68" s="180">
        <f t="shared" si="4"/>
        <v>0</v>
      </c>
      <c r="C68" s="262"/>
      <c r="D68" s="190">
        <f t="shared" ref="D68:O68" si="24">+D45*$C68</f>
        <v>0</v>
      </c>
      <c r="E68" s="197">
        <f t="shared" si="24"/>
        <v>0</v>
      </c>
      <c r="F68" s="190">
        <f t="shared" si="24"/>
        <v>0</v>
      </c>
      <c r="G68" s="197">
        <f t="shared" si="24"/>
        <v>0</v>
      </c>
      <c r="H68" s="190">
        <f t="shared" si="24"/>
        <v>0</v>
      </c>
      <c r="I68" s="197">
        <f t="shared" si="24"/>
        <v>0</v>
      </c>
      <c r="J68" s="190">
        <f t="shared" si="24"/>
        <v>0</v>
      </c>
      <c r="K68" s="197">
        <f t="shared" si="24"/>
        <v>0</v>
      </c>
      <c r="L68" s="190">
        <f t="shared" si="24"/>
        <v>0</v>
      </c>
      <c r="M68" s="197">
        <f t="shared" si="24"/>
        <v>0</v>
      </c>
      <c r="N68" s="190">
        <f t="shared" si="24"/>
        <v>0</v>
      </c>
      <c r="O68" s="197">
        <f t="shared" si="24"/>
        <v>0</v>
      </c>
    </row>
    <row r="69" spans="2:79" s="175" customFormat="1" ht="24.9" customHeight="1" x14ac:dyDescent="0.3">
      <c r="B69" s="181" t="s">
        <v>3</v>
      </c>
      <c r="C69" s="182"/>
      <c r="D69" s="183">
        <f>SUM(D49:D68)</f>
        <v>239.68</v>
      </c>
      <c r="E69" s="183">
        <f t="shared" ref="E69:O69" si="25">SUM(E49:E68)</f>
        <v>227.47900000000001</v>
      </c>
      <c r="F69" s="183">
        <f t="shared" si="25"/>
        <v>247.072</v>
      </c>
      <c r="G69" s="183">
        <f t="shared" si="25"/>
        <v>241.75200000000001</v>
      </c>
      <c r="H69" s="183">
        <f t="shared" si="25"/>
        <v>278.53700000000003</v>
      </c>
      <c r="I69" s="183">
        <f t="shared" si="25"/>
        <v>737.45700000000011</v>
      </c>
      <c r="J69" s="183">
        <f t="shared" si="25"/>
        <v>832.30700000000002</v>
      </c>
      <c r="K69" s="183">
        <f t="shared" si="25"/>
        <v>1077.4960000000001</v>
      </c>
      <c r="L69" s="183">
        <f t="shared" si="25"/>
        <v>327.74</v>
      </c>
      <c r="M69" s="183">
        <f t="shared" si="25"/>
        <v>309.589</v>
      </c>
      <c r="N69" s="183">
        <f t="shared" si="25"/>
        <v>309.69399999999996</v>
      </c>
      <c r="O69" s="184">
        <f t="shared" si="25"/>
        <v>671.125</v>
      </c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</row>
    <row r="71" spans="2:79" s="219" customFormat="1" ht="24.9" customHeight="1" x14ac:dyDescent="0.3">
      <c r="B71" s="177" t="s">
        <v>13</v>
      </c>
      <c r="C71" s="207" t="s">
        <v>192</v>
      </c>
      <c r="D71" s="192">
        <f t="shared" ref="D71:O71" si="26">+D3</f>
        <v>44927</v>
      </c>
      <c r="E71" s="178">
        <f t="shared" si="26"/>
        <v>44958</v>
      </c>
      <c r="F71" s="193">
        <f t="shared" si="26"/>
        <v>44986</v>
      </c>
      <c r="G71" s="178">
        <f t="shared" si="26"/>
        <v>45017</v>
      </c>
      <c r="H71" s="193">
        <f t="shared" si="26"/>
        <v>45047</v>
      </c>
      <c r="I71" s="178">
        <f t="shared" si="26"/>
        <v>45078</v>
      </c>
      <c r="J71" s="193">
        <f t="shared" si="26"/>
        <v>45108</v>
      </c>
      <c r="K71" s="178">
        <f t="shared" si="26"/>
        <v>45139</v>
      </c>
      <c r="L71" s="193">
        <f t="shared" si="26"/>
        <v>45170</v>
      </c>
      <c r="M71" s="178">
        <f t="shared" si="26"/>
        <v>45200</v>
      </c>
      <c r="N71" s="193">
        <f t="shared" si="26"/>
        <v>45231</v>
      </c>
      <c r="O71" s="178">
        <f t="shared" si="26"/>
        <v>45261</v>
      </c>
    </row>
    <row r="72" spans="2:79" x14ac:dyDescent="0.25">
      <c r="B72" s="254" t="str">
        <f t="shared" ref="B72:B91" si="27">+B4</f>
        <v>Provvigioni</v>
      </c>
      <c r="C72" s="257">
        <v>30</v>
      </c>
      <c r="D72" s="188">
        <f t="shared" ref="D72:D91" si="28">+IF($C72=0,0,(+D26+D49))</f>
        <v>1044.32</v>
      </c>
      <c r="E72" s="196">
        <f t="shared" ref="E72:E91" si="29">+IF($C72=0,0,IF($C72=30,(E26+E49),(SUM(D26:E26)+SUM(D49:E49))))-D72</f>
        <v>-53.161499999999819</v>
      </c>
      <c r="F72" s="188">
        <f>+IF($C72=0,0,IF($C72=30,(F26+F49),IF($C72=60,(SUM(E26:F26)+SUM(E49:F49)),(SUM(D26:F26)+SUM(D49:F49)))))-SUM($D72:E72)</f>
        <v>85.369499999999903</v>
      </c>
      <c r="G72" s="196">
        <f>+IF($C72=0,0,IF($C72=30,(G26+G49),IF($C72=60,(SUM(F26:G26)+SUM(F49:G49)),(SUM(E26:G26)+SUM(E49:G49)))))-SUM($D72:F72)</f>
        <v>-23.179999999999836</v>
      </c>
      <c r="H72" s="188">
        <f>+IF($C72=0,0,IF($C72=30,(H26+H49),IF($C72=60,(SUM(G26:H26)+SUM(G49:H49)),(SUM(F26:H26)+SUM(F49:H49)))))-SUM($D72:G72)</f>
        <v>160.27749999999992</v>
      </c>
      <c r="I72" s="196">
        <f>+IF($C72=0,0,IF($C72=30,(I26+I49),IF($C72=60,(SUM(H26:I26)+SUM(H49:I49)),(SUM(G26:I26)+SUM(G49:I49)))))-SUM($D72:H72)</f>
        <v>1999.58</v>
      </c>
      <c r="J72" s="188">
        <f>+IF($C72=0,0,IF($C72=30,(J26+J49),IF($C72=60,(SUM(I26:J26)+SUM(I49:J49)),(SUM(H26:J26)+SUM(H49:J49)))))-SUM($D72:I72)</f>
        <v>413.27500000000009</v>
      </c>
      <c r="K72" s="196">
        <f>+IF($C72=0,0,IF($C72=30,(K26+K49),IF($C72=60,(SUM(J26:K26)+SUM(J49:K49)),(SUM(I26:K26)+SUM(I49:K49)))))-SUM($D72:J72)</f>
        <v>1068.3235</v>
      </c>
      <c r="L72" s="188">
        <f>+IF($C72=0,0,IF($C72=30,(L26+L49),IF($C72=60,(SUM(K26:L26)+SUM(K49:L49)),(SUM(J26:L26)+SUM(J49:L49)))))-SUM($D72:K72)</f>
        <v>-3266.7939999999999</v>
      </c>
      <c r="M72" s="196">
        <f>+IF($C72=0,0,IF($C72=30,(M26+M49),IF($C72=60,(SUM(L26:M26)+SUM(L49:M49)),(SUM(K26:M26)+SUM(K49:M49)))))-SUM($D72:L72)</f>
        <v>-79.086500000000342</v>
      </c>
      <c r="N72" s="188">
        <f>+IF($C72=0,0,IF($C72=30,(N26+N49),IF($C72=60,(SUM(M26:N26)+SUM(M49:N49)),(SUM(L26:N26)+SUM(L49:N49)))))-SUM($D72:M72)</f>
        <v>0.45749999999998181</v>
      </c>
      <c r="O72" s="196">
        <f>+IF($C72=0,0,IF($C72=30,(O26+O49),IF($C72=60,(SUM(N26:O26)+SUM(N49:O49)),(SUM(M26:O26)+SUM(M49:O49)))))-SUM($D72:N72)</f>
        <v>1574.8065000000001</v>
      </c>
    </row>
    <row r="73" spans="2:79" x14ac:dyDescent="0.25">
      <c r="B73" s="255" t="str">
        <f t="shared" si="27"/>
        <v>Servizi proporzionali ai ricavi</v>
      </c>
      <c r="C73" s="258">
        <v>0</v>
      </c>
      <c r="D73" s="188">
        <f t="shared" si="28"/>
        <v>0</v>
      </c>
      <c r="E73" s="196">
        <f t="shared" si="29"/>
        <v>0</v>
      </c>
      <c r="F73" s="188">
        <f>+IF($C73=0,0,IF($C73=30,(F27+F50),IF($C73=60,(SUM(E27:F27)+SUM(E50:F50)),(SUM(D27:F27)+SUM(D50:F50)))))-SUM($D73:E73)</f>
        <v>0</v>
      </c>
      <c r="G73" s="196">
        <f>+IF($C73=0,0,IF($C73=30,(G27+G50),IF($C73=60,(SUM(F27:G27)+SUM(F50:G50)),(SUM(E27:G27)+SUM(E50:G50)))))-SUM($D73:F73)</f>
        <v>0</v>
      </c>
      <c r="H73" s="188">
        <f>+IF($C73=0,0,IF($C73=30,(H27+H50),IF($C73=60,(SUM(G27:H27)+SUM(G50:H50)),(SUM(F27:H27)+SUM(F50:H50)))))-SUM($D73:G73)</f>
        <v>0</v>
      </c>
      <c r="I73" s="196">
        <f>+IF($C73=0,0,IF($C73=30,(I27+I50),IF($C73=60,(SUM(H27:I27)+SUM(H50:I50)),(SUM(G27:I27)+SUM(G50:I50)))))-SUM($D73:H73)</f>
        <v>0</v>
      </c>
      <c r="J73" s="188">
        <f>+IF($C73=0,0,IF($C73=30,(J27+J50),IF($C73=60,(SUM(I27:J27)+SUM(I50:J50)),(SUM(H27:J27)+SUM(H50:J50)))))-SUM($D73:I73)</f>
        <v>0</v>
      </c>
      <c r="K73" s="196">
        <f>+IF($C73=0,0,IF($C73=30,(K27+K50),IF($C73=60,(SUM(J27:K27)+SUM(J50:K50)),(SUM(I27:K27)+SUM(I50:K50)))))-SUM($D73:J73)</f>
        <v>0</v>
      </c>
      <c r="L73" s="188">
        <f>+IF($C73=0,0,IF($C73=30,(L27+L50),IF($C73=60,(SUM(K27:L27)+SUM(K50:L50)),(SUM(J27:L27)+SUM(J50:L50)))))-SUM($D73:K73)</f>
        <v>0</v>
      </c>
      <c r="M73" s="196">
        <f>+IF($C73=0,0,IF($C73=30,(M27+M50),IF($C73=60,(SUM(L27:M27)+SUM(L50:M50)),(SUM(K27:M27)+SUM(K50:M50)))))-SUM($D73:L73)</f>
        <v>0</v>
      </c>
      <c r="N73" s="188">
        <f>+IF($C73=0,0,IF($C73=30,(N27+N50),IF($C73=60,(SUM(M27:N27)+SUM(M50:N50)),(SUM(L27:N27)+SUM(L50:N50)))))-SUM($D73:M73)</f>
        <v>0</v>
      </c>
      <c r="O73" s="196">
        <f>+IF($C73=0,0,IF($C73=30,(O27+O50),IF($C73=60,(SUM(N27:O27)+SUM(N50:O50)),(SUM(M27:O27)+SUM(M50:O50)))))-SUM($D73:N73)</f>
        <v>0</v>
      </c>
    </row>
    <row r="74" spans="2:79" x14ac:dyDescent="0.25">
      <c r="B74" s="255" t="str">
        <f t="shared" si="27"/>
        <v>Royalties</v>
      </c>
      <c r="C74" s="258"/>
      <c r="D74" s="188">
        <f t="shared" si="28"/>
        <v>0</v>
      </c>
      <c r="E74" s="196">
        <f t="shared" si="29"/>
        <v>0</v>
      </c>
      <c r="F74" s="188">
        <f>+IF($C74=0,0,IF($C74=30,(F28+F51),IF($C74=60,(SUM(E28:F28)+SUM(E51:F51)),(SUM(D28:F28)+SUM(D51:F51)))))-SUM($D74:E74)</f>
        <v>0</v>
      </c>
      <c r="G74" s="196">
        <f>+IF($C74=0,0,IF($C74=30,(G28+G51),IF($C74=60,(SUM(F28:G28)+SUM(F51:G51)),(SUM(E28:G28)+SUM(E51:G51)))))-SUM($D74:F74)</f>
        <v>0</v>
      </c>
      <c r="H74" s="188">
        <f>+IF($C74=0,0,IF($C74=30,(H28+H51),IF($C74=60,(SUM(G28:H28)+SUM(G51:H51)),(SUM(F28:H28)+SUM(F51:H51)))))-SUM($D74:G74)</f>
        <v>0</v>
      </c>
      <c r="I74" s="196">
        <f>+IF($C74=0,0,IF($C74=30,(I28+I51),IF($C74=60,(SUM(H28:I28)+SUM(H51:I51)),(SUM(G28:I28)+SUM(G51:I51)))))-SUM($D74:H74)</f>
        <v>0</v>
      </c>
      <c r="J74" s="188">
        <f>+IF($C74=0,0,IF($C74=30,(J28+J51),IF($C74=60,(SUM(I28:J28)+SUM(I51:J51)),(SUM(H28:J28)+SUM(H51:J51)))))-SUM($D74:I74)</f>
        <v>0</v>
      </c>
      <c r="K74" s="196">
        <f>+IF($C74=0,0,IF($C74=30,(K28+K51),IF($C74=60,(SUM(J28:K28)+SUM(J51:K51)),(SUM(I28:K28)+SUM(I51:K51)))))-SUM($D74:J74)</f>
        <v>0</v>
      </c>
      <c r="L74" s="188">
        <f>+IF($C74=0,0,IF($C74=30,(L28+L51),IF($C74=60,(SUM(K28:L28)+SUM(K51:L51)),(SUM(J28:L28)+SUM(J51:L51)))))-SUM($D74:K74)</f>
        <v>0</v>
      </c>
      <c r="M74" s="196">
        <f>+IF($C74=0,0,IF($C74=30,(M28+M51),IF($C74=60,(SUM(L28:M28)+SUM(L51:M51)),(SUM(K28:M28)+SUM(K51:M51)))))-SUM($D74:L74)</f>
        <v>0</v>
      </c>
      <c r="N74" s="188">
        <f>+IF($C74=0,0,IF($C74=30,(N28+N51),IF($C74=60,(SUM(M28:N28)+SUM(M51:N51)),(SUM(L28:N28)+SUM(L51:N51)))))-SUM($D74:M74)</f>
        <v>0</v>
      </c>
      <c r="O74" s="196">
        <f>+IF($C74=0,0,IF($C74=30,(O28+O51),IF($C74=60,(SUM(N28:O28)+SUM(N51:O51)),(SUM(M28:O28)+SUM(M51:O51)))))-SUM($D74:N74)</f>
        <v>0</v>
      </c>
    </row>
    <row r="75" spans="2:79" x14ac:dyDescent="0.25">
      <c r="B75" s="255" t="str">
        <f t="shared" si="27"/>
        <v>Sval. crediti e disponibilità</v>
      </c>
      <c r="C75" s="258"/>
      <c r="D75" s="188">
        <f t="shared" si="28"/>
        <v>0</v>
      </c>
      <c r="E75" s="196">
        <f t="shared" si="29"/>
        <v>0</v>
      </c>
      <c r="F75" s="188">
        <f>+IF($C75=0,0,IF($C75=30,(F29+F52),IF($C75=60,(SUM(E29:F29)+SUM(E52:F52)),(SUM(D29:F29)+SUM(D52:F52)))))-SUM($D75:E75)</f>
        <v>0</v>
      </c>
      <c r="G75" s="196">
        <f>+IF($C75=0,0,IF($C75=30,(G29+G52),IF($C75=60,(SUM(F29:G29)+SUM(F52:G52)),(SUM(E29:G29)+SUM(E52:G52)))))-SUM($D75:F75)</f>
        <v>0</v>
      </c>
      <c r="H75" s="188">
        <f>+IF($C75=0,0,IF($C75=30,(H29+H52),IF($C75=60,(SUM(G29:H29)+SUM(G52:H52)),(SUM(F29:H29)+SUM(F52:H52)))))-SUM($D75:G75)</f>
        <v>0</v>
      </c>
      <c r="I75" s="196">
        <f>+IF($C75=0,0,IF($C75=30,(I29+I52),IF($C75=60,(SUM(H29:I29)+SUM(H52:I52)),(SUM(G29:I29)+SUM(G52:I52)))))-SUM($D75:H75)</f>
        <v>0</v>
      </c>
      <c r="J75" s="188">
        <f>+IF($C75=0,0,IF($C75=30,(J29+J52),IF($C75=60,(SUM(I29:J29)+SUM(I52:J52)),(SUM(H29:J29)+SUM(H52:J52)))))-SUM($D75:I75)</f>
        <v>0</v>
      </c>
      <c r="K75" s="196">
        <f>+IF($C75=0,0,IF($C75=30,(K29+K52),IF($C75=60,(SUM(J29:K29)+SUM(J52:K52)),(SUM(I29:K29)+SUM(I52:K52)))))-SUM($D75:J75)</f>
        <v>0</v>
      </c>
      <c r="L75" s="188">
        <f>+IF($C75=0,0,IF($C75=30,(L29+L52),IF($C75=60,(SUM(K29:L29)+SUM(K52:L52)),(SUM(J29:L29)+SUM(J52:L52)))))-SUM($D75:K75)</f>
        <v>0</v>
      </c>
      <c r="M75" s="196">
        <f>+IF($C75=0,0,IF($C75=30,(M29+M52),IF($C75=60,(SUM(L29:M29)+SUM(L52:M52)),(SUM(K29:M29)+SUM(K52:M52)))))-SUM($D75:L75)</f>
        <v>0</v>
      </c>
      <c r="N75" s="188">
        <f>+IF($C75=0,0,IF($C75=30,(N29+N52),IF($C75=60,(SUM(M29:N29)+SUM(M52:N52)),(SUM(L29:N29)+SUM(L52:N52)))))-SUM($D75:M75)</f>
        <v>0</v>
      </c>
      <c r="O75" s="196">
        <f>+IF($C75=0,0,IF($C75=30,(O29+O52),IF($C75=60,(SUM(N29:O29)+SUM(N52:O52)),(SUM(M29:O29)+SUM(M52:O52)))))-SUM($D75:N75)</f>
        <v>0</v>
      </c>
    </row>
    <row r="76" spans="2:79" x14ac:dyDescent="0.25">
      <c r="B76" s="255" t="str">
        <f t="shared" si="27"/>
        <v>Combustibili proporzionali alla produzione</v>
      </c>
      <c r="C76" s="258"/>
      <c r="D76" s="188">
        <f t="shared" si="28"/>
        <v>0</v>
      </c>
      <c r="E76" s="196">
        <f t="shared" si="29"/>
        <v>0</v>
      </c>
      <c r="F76" s="188">
        <f>+IF($C76=0,0,IF($C76=30,(F30+F53),IF($C76=60,(SUM(E30:F30)+SUM(E53:F53)),(SUM(D30:F30)+SUM(D53:F53)))))-SUM($D76:E76)</f>
        <v>0</v>
      </c>
      <c r="G76" s="196">
        <f>+IF($C76=0,0,IF($C76=30,(G30+G53),IF($C76=60,(SUM(F30:G30)+SUM(F53:G53)),(SUM(E30:G30)+SUM(E53:G53)))))-SUM($D76:F76)</f>
        <v>0</v>
      </c>
      <c r="H76" s="188">
        <f>+IF($C76=0,0,IF($C76=30,(H30+H53),IF($C76=60,(SUM(G30:H30)+SUM(G53:H53)),(SUM(F30:H30)+SUM(F53:H53)))))-SUM($D76:G76)</f>
        <v>0</v>
      </c>
      <c r="I76" s="196">
        <f>+IF($C76=0,0,IF($C76=30,(I30+I53),IF($C76=60,(SUM(H30:I30)+SUM(H53:I53)),(SUM(G30:I30)+SUM(G53:I53)))))-SUM($D76:H76)</f>
        <v>0</v>
      </c>
      <c r="J76" s="188">
        <f>+IF($C76=0,0,IF($C76=30,(J30+J53),IF($C76=60,(SUM(I30:J30)+SUM(I53:J53)),(SUM(H30:J30)+SUM(H53:J53)))))-SUM($D76:I76)</f>
        <v>0</v>
      </c>
      <c r="K76" s="196">
        <f>+IF($C76=0,0,IF($C76=30,(K30+K53),IF($C76=60,(SUM(J30:K30)+SUM(J53:K53)),(SUM(I30:K30)+SUM(I53:K53)))))-SUM($D76:J76)</f>
        <v>0</v>
      </c>
      <c r="L76" s="188">
        <f>+IF($C76=0,0,IF($C76=30,(L30+L53),IF($C76=60,(SUM(K30:L30)+SUM(K53:L53)),(SUM(J30:L30)+SUM(J53:L53)))))-SUM($D76:K76)</f>
        <v>0</v>
      </c>
      <c r="M76" s="196">
        <f>+IF($C76=0,0,IF($C76=30,(M30+M53),IF($C76=60,(SUM(L30:M30)+SUM(L53:M53)),(SUM(K30:M30)+SUM(K53:M53)))))-SUM($D76:L76)</f>
        <v>0</v>
      </c>
      <c r="N76" s="188">
        <f>+IF($C76=0,0,IF($C76=30,(N30+N53),IF($C76=60,(SUM(M30:N30)+SUM(M53:N53)),(SUM(L30:N30)+SUM(L53:N53)))))-SUM($D76:M76)</f>
        <v>0</v>
      </c>
      <c r="O76" s="196">
        <f>+IF($C76=0,0,IF($C76=30,(O30+O53),IF($C76=60,(SUM(N30:O30)+SUM(N53:O53)),(SUM(M30:O30)+SUM(M53:O53)))))-SUM($D76:N76)</f>
        <v>0</v>
      </c>
    </row>
    <row r="77" spans="2:79" x14ac:dyDescent="0.25">
      <c r="B77" s="255" t="str">
        <f t="shared" si="27"/>
        <v>Imballaggi</v>
      </c>
      <c r="C77" s="258"/>
      <c r="D77" s="188">
        <f t="shared" si="28"/>
        <v>0</v>
      </c>
      <c r="E77" s="196">
        <f t="shared" si="29"/>
        <v>0</v>
      </c>
      <c r="F77" s="188">
        <f>+IF($C77=0,0,IF($C77=30,(F31+F54),IF($C77=60,(SUM(E31:F31)+SUM(E54:F54)),(SUM(D31:F31)+SUM(D54:F54)))))-SUM($D77:E77)</f>
        <v>0</v>
      </c>
      <c r="G77" s="196">
        <f>+IF($C77=0,0,IF($C77=30,(G31+G54),IF($C77=60,(SUM(F31:G31)+SUM(F54:G54)),(SUM(E31:G31)+SUM(E54:G54)))))-SUM($D77:F77)</f>
        <v>0</v>
      </c>
      <c r="H77" s="188">
        <f>+IF($C77=0,0,IF($C77=30,(H31+H54),IF($C77=60,(SUM(G31:H31)+SUM(G54:H54)),(SUM(F31:H31)+SUM(F54:H54)))))-SUM($D77:G77)</f>
        <v>0</v>
      </c>
      <c r="I77" s="196">
        <f>+IF($C77=0,0,IF($C77=30,(I31+I54),IF($C77=60,(SUM(H31:I31)+SUM(H54:I54)),(SUM(G31:I31)+SUM(G54:I54)))))-SUM($D77:H77)</f>
        <v>0</v>
      </c>
      <c r="J77" s="188">
        <f>+IF($C77=0,0,IF($C77=30,(J31+J54),IF($C77=60,(SUM(I31:J31)+SUM(I54:J54)),(SUM(H31:J31)+SUM(H54:J54)))))-SUM($D77:I77)</f>
        <v>0</v>
      </c>
      <c r="K77" s="196">
        <f>+IF($C77=0,0,IF($C77=30,(K31+K54),IF($C77=60,(SUM(J31:K31)+SUM(J54:K54)),(SUM(I31:K31)+SUM(I54:K54)))))-SUM($D77:J77)</f>
        <v>0</v>
      </c>
      <c r="L77" s="188">
        <f>+IF($C77=0,0,IF($C77=30,(L31+L54),IF($C77=60,(SUM(K31:L31)+SUM(K54:L54)),(SUM(J31:L31)+SUM(J54:L54)))))-SUM($D77:K77)</f>
        <v>0</v>
      </c>
      <c r="M77" s="196">
        <f>+IF($C77=0,0,IF($C77=30,(M31+M54),IF($C77=60,(SUM(L31:M31)+SUM(L54:M54)),(SUM(K31:M31)+SUM(K54:M54)))))-SUM($D77:L77)</f>
        <v>0</v>
      </c>
      <c r="N77" s="188">
        <f>+IF($C77=0,0,IF($C77=30,(N31+N54),IF($C77=60,(SUM(M31:N31)+SUM(M54:N54)),(SUM(L31:N31)+SUM(L54:N54)))))-SUM($D77:M77)</f>
        <v>0</v>
      </c>
      <c r="O77" s="196">
        <f>+IF($C77=0,0,IF($C77=30,(O31+O54),IF($C77=60,(SUM(N31:O31)+SUM(N54:O54)),(SUM(M31:O31)+SUM(M54:O54)))))-SUM($D77:N77)</f>
        <v>0</v>
      </c>
    </row>
    <row r="78" spans="2:79" x14ac:dyDescent="0.25">
      <c r="B78" s="255" t="str">
        <f t="shared" si="27"/>
        <v>Materiali proporzionali alla produzione</v>
      </c>
      <c r="C78" s="258"/>
      <c r="D78" s="188">
        <f t="shared" si="28"/>
        <v>0</v>
      </c>
      <c r="E78" s="196">
        <f t="shared" si="29"/>
        <v>0</v>
      </c>
      <c r="F78" s="188">
        <f>+IF($C78=0,0,IF($C78=30,(F32+F55),IF($C78=60,(SUM(E32:F32)+SUM(E55:F55)),(SUM(D32:F32)+SUM(D55:F55)))))-SUM($D78:E78)</f>
        <v>0</v>
      </c>
      <c r="G78" s="196">
        <f>+IF($C78=0,0,IF($C78=30,(G32+G55),IF($C78=60,(SUM(F32:G32)+SUM(F55:G55)),(SUM(E32:G32)+SUM(E55:G55)))))-SUM($D78:F78)</f>
        <v>0</v>
      </c>
      <c r="H78" s="188">
        <f>+IF($C78=0,0,IF($C78=30,(H32+H55),IF($C78=60,(SUM(G32:H32)+SUM(G55:H55)),(SUM(F32:H32)+SUM(F55:H55)))))-SUM($D78:G78)</f>
        <v>0</v>
      </c>
      <c r="I78" s="196">
        <f>+IF($C78=0,0,IF($C78=30,(I32+I55),IF($C78=60,(SUM(H32:I32)+SUM(H55:I55)),(SUM(G32:I32)+SUM(G55:I55)))))-SUM($D78:H78)</f>
        <v>0</v>
      </c>
      <c r="J78" s="188">
        <f>+IF($C78=0,0,IF($C78=30,(J32+J55),IF($C78=60,(SUM(I32:J32)+SUM(I55:J55)),(SUM(H32:J32)+SUM(H55:J55)))))-SUM($D78:I78)</f>
        <v>0</v>
      </c>
      <c r="K78" s="196">
        <f>+IF($C78=0,0,IF($C78=30,(K32+K55),IF($C78=60,(SUM(J32:K32)+SUM(J55:K55)),(SUM(I32:K32)+SUM(I55:K55)))))-SUM($D78:J78)</f>
        <v>0</v>
      </c>
      <c r="L78" s="188">
        <f>+IF($C78=0,0,IF($C78=30,(L32+L55),IF($C78=60,(SUM(K32:L32)+SUM(K55:L55)),(SUM(J32:L32)+SUM(J55:L55)))))-SUM($D78:K78)</f>
        <v>0</v>
      </c>
      <c r="M78" s="196">
        <f>+IF($C78=0,0,IF($C78=30,(M32+M55),IF($C78=60,(SUM(L32:M32)+SUM(L55:M55)),(SUM(K32:M32)+SUM(K55:M55)))))-SUM($D78:L78)</f>
        <v>0</v>
      </c>
      <c r="N78" s="188">
        <f>+IF($C78=0,0,IF($C78=30,(N32+N55),IF($C78=60,(SUM(M32:N32)+SUM(M55:N55)),(SUM(L32:N32)+SUM(L55:N55)))))-SUM($D78:M78)</f>
        <v>0</v>
      </c>
      <c r="O78" s="196">
        <f>+IF($C78=0,0,IF($C78=30,(O32+O55),IF($C78=60,(SUM(N32:O32)+SUM(N55:O55)),(SUM(M32:O32)+SUM(M55:O55)))))-SUM($D78:N78)</f>
        <v>0</v>
      </c>
    </row>
    <row r="79" spans="2:79" x14ac:dyDescent="0.25">
      <c r="B79" s="255" t="str">
        <f t="shared" si="27"/>
        <v>Lavorazioni esterne</v>
      </c>
      <c r="C79" s="258"/>
      <c r="D79" s="188">
        <f t="shared" si="28"/>
        <v>0</v>
      </c>
      <c r="E79" s="196">
        <f t="shared" si="29"/>
        <v>0</v>
      </c>
      <c r="F79" s="188">
        <f>+IF($C79=0,0,IF($C79=30,(F33+F56),IF($C79=60,(SUM(E33:F33)+SUM(E56:F56)),(SUM(D33:F33)+SUM(D56:F56)))))-SUM($D79:E79)</f>
        <v>0</v>
      </c>
      <c r="G79" s="196">
        <f>+IF($C79=0,0,IF($C79=30,(G33+G56),IF($C79=60,(SUM(F33:G33)+SUM(F56:G56)),(SUM(E33:G33)+SUM(E56:G56)))))-SUM($D79:F79)</f>
        <v>0</v>
      </c>
      <c r="H79" s="188">
        <f>+IF($C79=0,0,IF($C79=30,(H33+H56),IF($C79=60,(SUM(G33:H33)+SUM(G56:H56)),(SUM(F33:H33)+SUM(F56:H56)))))-SUM($D79:G79)</f>
        <v>0</v>
      </c>
      <c r="I79" s="196">
        <f>+IF($C79=0,0,IF($C79=30,(I33+I56),IF($C79=60,(SUM(H33:I33)+SUM(H56:I56)),(SUM(G33:I33)+SUM(G56:I56)))))-SUM($D79:H79)</f>
        <v>0</v>
      </c>
      <c r="J79" s="188">
        <f>+IF($C79=0,0,IF($C79=30,(J33+J56),IF($C79=60,(SUM(I33:J33)+SUM(I56:J56)),(SUM(H33:J33)+SUM(H56:J56)))))-SUM($D79:I79)</f>
        <v>0</v>
      </c>
      <c r="K79" s="196">
        <f>+IF($C79=0,0,IF($C79=30,(K33+K56),IF($C79=60,(SUM(J33:K33)+SUM(J56:K56)),(SUM(I33:K33)+SUM(I56:K56)))))-SUM($D79:J79)</f>
        <v>0</v>
      </c>
      <c r="L79" s="188">
        <f>+IF($C79=0,0,IF($C79=30,(L33+L56),IF($C79=60,(SUM(K33:L33)+SUM(K56:L56)),(SUM(J33:L33)+SUM(J56:L56)))))-SUM($D79:K79)</f>
        <v>0</v>
      </c>
      <c r="M79" s="196">
        <f>+IF($C79=0,0,IF($C79=30,(M33+M56),IF($C79=60,(SUM(L33:M33)+SUM(L56:M56)),(SUM(K33:M33)+SUM(K56:M56)))))-SUM($D79:L79)</f>
        <v>0</v>
      </c>
      <c r="N79" s="188">
        <f>+IF($C79=0,0,IF($C79=30,(N33+N56),IF($C79=60,(SUM(M33:N33)+SUM(M56:N56)),(SUM(L33:N33)+SUM(L56:N56)))))-SUM($D79:M79)</f>
        <v>0</v>
      </c>
      <c r="O79" s="196">
        <f>+IF($C79=0,0,IF($C79=30,(O33+O56),IF($C79=60,(SUM(N33:O33)+SUM(N56:O56)),(SUM(M33:O33)+SUM(M56:O56)))))-SUM($D79:N79)</f>
        <v>0</v>
      </c>
    </row>
    <row r="80" spans="2:79" x14ac:dyDescent="0.25">
      <c r="B80" s="255" t="str">
        <f t="shared" si="27"/>
        <v>Trasporti su acquisti</v>
      </c>
      <c r="C80" s="258"/>
      <c r="D80" s="188">
        <f t="shared" si="28"/>
        <v>0</v>
      </c>
      <c r="E80" s="196">
        <f t="shared" si="29"/>
        <v>0</v>
      </c>
      <c r="F80" s="188">
        <f>+IF($C80=0,0,IF($C80=30,(F34+F57),IF($C80=60,(SUM(E34:F34)+SUM(E57:F57)),(SUM(D34:F34)+SUM(D57:F57)))))-SUM($D80:E80)</f>
        <v>0</v>
      </c>
      <c r="G80" s="196">
        <f>+IF($C80=0,0,IF($C80=30,(G34+G57),IF($C80=60,(SUM(F34:G34)+SUM(F57:G57)),(SUM(E34:G34)+SUM(E57:G57)))))-SUM($D80:F80)</f>
        <v>0</v>
      </c>
      <c r="H80" s="188">
        <f>+IF($C80=0,0,IF($C80=30,(H34+H57),IF($C80=60,(SUM(G34:H34)+SUM(G57:H57)),(SUM(F34:H34)+SUM(F57:H57)))))-SUM($D80:G80)</f>
        <v>0</v>
      </c>
      <c r="I80" s="196">
        <f>+IF($C80=0,0,IF($C80=30,(I34+I57),IF($C80=60,(SUM(H34:I34)+SUM(H57:I57)),(SUM(G34:I34)+SUM(G57:I57)))))-SUM($D80:H80)</f>
        <v>0</v>
      </c>
      <c r="J80" s="188">
        <f>+IF($C80=0,0,IF($C80=30,(J34+J57),IF($C80=60,(SUM(I34:J34)+SUM(I57:J57)),(SUM(H34:J34)+SUM(H57:J57)))))-SUM($D80:I80)</f>
        <v>0</v>
      </c>
      <c r="K80" s="196">
        <f>+IF($C80=0,0,IF($C80=30,(K34+K57),IF($C80=60,(SUM(J34:K34)+SUM(J57:K57)),(SUM(I34:K34)+SUM(I57:K57)))))-SUM($D80:J80)</f>
        <v>0</v>
      </c>
      <c r="L80" s="188">
        <f>+IF($C80=0,0,IF($C80=30,(L34+L57),IF($C80=60,(SUM(K34:L34)+SUM(K57:L57)),(SUM(J34:L34)+SUM(J57:L57)))))-SUM($D80:K80)</f>
        <v>0</v>
      </c>
      <c r="M80" s="196">
        <f>+IF($C80=0,0,IF($C80=30,(M34+M57),IF($C80=60,(SUM(L34:M34)+SUM(L57:M57)),(SUM(K34:M34)+SUM(K57:M57)))))-SUM($D80:L80)</f>
        <v>0</v>
      </c>
      <c r="N80" s="188">
        <f>+IF($C80=0,0,IF($C80=30,(N34+N57),IF($C80=60,(SUM(M34:N34)+SUM(M57:N57)),(SUM(L34:N34)+SUM(L57:N57)))))-SUM($D80:M80)</f>
        <v>0</v>
      </c>
      <c r="O80" s="196">
        <f>+IF($C80=0,0,IF($C80=30,(O34+O57),IF($C80=60,(SUM(N34:O34)+SUM(N57:O57)),(SUM(M34:O34)+SUM(M57:O57)))))-SUM($D80:N80)</f>
        <v>0</v>
      </c>
    </row>
    <row r="81" spans="2:79" x14ac:dyDescent="0.25">
      <c r="B81" s="255" t="str">
        <f t="shared" si="27"/>
        <v>Energia e forza motrice di produzione</v>
      </c>
      <c r="C81" s="258"/>
      <c r="D81" s="188">
        <f t="shared" si="28"/>
        <v>0</v>
      </c>
      <c r="E81" s="196">
        <f t="shared" si="29"/>
        <v>0</v>
      </c>
      <c r="F81" s="188">
        <f>+IF($C81=0,0,IF($C81=30,(F35+F58),IF($C81=60,(SUM(E35:F35)+SUM(E58:F58)),(SUM(D35:F35)+SUM(D58:F58)))))-SUM($D81:E81)</f>
        <v>0</v>
      </c>
      <c r="G81" s="196">
        <f>+IF($C81=0,0,IF($C81=30,(G35+G58),IF($C81=60,(SUM(F35:G35)+SUM(F58:G58)),(SUM(E35:G35)+SUM(E58:G58)))))-SUM($D81:F81)</f>
        <v>0</v>
      </c>
      <c r="H81" s="188">
        <f>+IF($C81=0,0,IF($C81=30,(H35+H58),IF($C81=60,(SUM(G35:H35)+SUM(G58:H58)),(SUM(F35:H35)+SUM(F58:H58)))))-SUM($D81:G81)</f>
        <v>0</v>
      </c>
      <c r="I81" s="196">
        <f>+IF($C81=0,0,IF($C81=30,(I35+I58),IF($C81=60,(SUM(H35:I35)+SUM(H58:I58)),(SUM(G35:I35)+SUM(G58:I58)))))-SUM($D81:H81)</f>
        <v>0</v>
      </c>
      <c r="J81" s="188">
        <f>+IF($C81=0,0,IF($C81=30,(J35+J58),IF($C81=60,(SUM(I35:J35)+SUM(I58:J58)),(SUM(H35:J35)+SUM(H58:J58)))))-SUM($D81:I81)</f>
        <v>0</v>
      </c>
      <c r="K81" s="196">
        <f>+IF($C81=0,0,IF($C81=30,(K35+K58),IF($C81=60,(SUM(J35:K35)+SUM(J58:K58)),(SUM(I35:K35)+SUM(I58:K58)))))-SUM($D81:J81)</f>
        <v>0</v>
      </c>
      <c r="L81" s="188">
        <f>+IF($C81=0,0,IF($C81=30,(L35+L58),IF($C81=60,(SUM(K35:L35)+SUM(K58:L58)),(SUM(J35:L35)+SUM(J58:L58)))))-SUM($D81:K81)</f>
        <v>0</v>
      </c>
      <c r="M81" s="196">
        <f>+IF($C81=0,0,IF($C81=30,(M35+M58),IF($C81=60,(SUM(L35:M35)+SUM(L58:M58)),(SUM(K35:M35)+SUM(K58:M58)))))-SUM($D81:L81)</f>
        <v>0</v>
      </c>
      <c r="N81" s="188">
        <f>+IF($C81=0,0,IF($C81=30,(N35+N58),IF($C81=60,(SUM(M35:N35)+SUM(M58:N58)),(SUM(L35:N35)+SUM(L58:N58)))))-SUM($D81:M81)</f>
        <v>0</v>
      </c>
      <c r="O81" s="196">
        <f>+IF($C81=0,0,IF($C81=30,(O35+O58),IF($C81=60,(SUM(N35:O35)+SUM(N58:O58)),(SUM(M35:O35)+SUM(M58:O58)))))-SUM($D81:N81)</f>
        <v>0</v>
      </c>
    </row>
    <row r="82" spans="2:79" x14ac:dyDescent="0.25">
      <c r="B82" s="255" t="str">
        <f t="shared" si="27"/>
        <v>Consulenze e servizi di terzi</v>
      </c>
      <c r="C82" s="258"/>
      <c r="D82" s="188">
        <f t="shared" si="28"/>
        <v>0</v>
      </c>
      <c r="E82" s="196">
        <f t="shared" si="29"/>
        <v>0</v>
      </c>
      <c r="F82" s="188">
        <f>+IF($C82=0,0,IF($C82=30,(F36+F59),IF($C82=60,(SUM(E36:F36)+SUM(E59:F59)),(SUM(D36:F36)+SUM(D59:F59)))))-SUM($D82:E82)</f>
        <v>0</v>
      </c>
      <c r="G82" s="196">
        <f>+IF($C82=0,0,IF($C82=30,(G36+G59),IF($C82=60,(SUM(F36:G36)+SUM(F59:G59)),(SUM(E36:G36)+SUM(E59:G59)))))-SUM($D82:F82)</f>
        <v>0</v>
      </c>
      <c r="H82" s="188">
        <f>+IF($C82=0,0,IF($C82=30,(H36+H59),IF($C82=60,(SUM(G36:H36)+SUM(G59:H59)),(SUM(F36:H36)+SUM(F59:H59)))))-SUM($D82:G82)</f>
        <v>0</v>
      </c>
      <c r="I82" s="196">
        <f>+IF($C82=0,0,IF($C82=30,(I36+I59),IF($C82=60,(SUM(H36:I36)+SUM(H59:I59)),(SUM(G36:I36)+SUM(G59:I59)))))-SUM($D82:H82)</f>
        <v>0</v>
      </c>
      <c r="J82" s="188">
        <f>+IF($C82=0,0,IF($C82=30,(J36+J59),IF($C82=60,(SUM(I36:J36)+SUM(I59:J59)),(SUM(H36:J36)+SUM(H59:J59)))))-SUM($D82:I82)</f>
        <v>0</v>
      </c>
      <c r="K82" s="196">
        <f>+IF($C82=0,0,IF($C82=30,(K36+K59),IF($C82=60,(SUM(J36:K36)+SUM(J59:K59)),(SUM(I36:K36)+SUM(I59:K59)))))-SUM($D82:J82)</f>
        <v>0</v>
      </c>
      <c r="L82" s="188">
        <f>+IF($C82=0,0,IF($C82=30,(L36+L59),IF($C82=60,(SUM(K36:L36)+SUM(K59:L59)),(SUM(J36:L36)+SUM(J59:L59)))))-SUM($D82:K82)</f>
        <v>0</v>
      </c>
      <c r="M82" s="196">
        <f>+IF($C82=0,0,IF($C82=30,(M36+M59),IF($C82=60,(SUM(L36:M36)+SUM(L59:M59)),(SUM(K36:M36)+SUM(K59:M59)))))-SUM($D82:L82)</f>
        <v>0</v>
      </c>
      <c r="N82" s="188">
        <f>+IF($C82=0,0,IF($C82=30,(N36+N59),IF($C82=60,(SUM(M36:N36)+SUM(M59:N59)),(SUM(L36:N36)+SUM(L59:N59)))))-SUM($D82:M82)</f>
        <v>0</v>
      </c>
      <c r="O82" s="196">
        <f>+IF($C82=0,0,IF($C82=30,(O36+O59),IF($C82=60,(SUM(N36:O36)+SUM(N59:O59)),(SUM(M36:O36)+SUM(M59:O59)))))-SUM($D82:N82)</f>
        <v>0</v>
      </c>
    </row>
    <row r="83" spans="2:79" x14ac:dyDescent="0.25">
      <c r="B83" s="255" t="str">
        <f t="shared" si="27"/>
        <v>Costi god. beni di terzi di produzione</v>
      </c>
      <c r="C83" s="258"/>
      <c r="D83" s="188">
        <f t="shared" si="28"/>
        <v>0</v>
      </c>
      <c r="E83" s="196">
        <f t="shared" si="29"/>
        <v>0</v>
      </c>
      <c r="F83" s="188">
        <f>+IF($C83=0,0,IF($C83=30,(F37+F60),IF($C83=60,(SUM(E37:F37)+SUM(E60:F60)),(SUM(D37:F37)+SUM(D60:F60)))))-SUM($D83:E83)</f>
        <v>0</v>
      </c>
      <c r="G83" s="196">
        <f>+IF($C83=0,0,IF($C83=30,(G37+G60),IF($C83=60,(SUM(F37:G37)+SUM(F60:G60)),(SUM(E37:G37)+SUM(E60:G60)))))-SUM($D83:F83)</f>
        <v>0</v>
      </c>
      <c r="H83" s="188">
        <f>+IF($C83=0,0,IF($C83=30,(H37+H60),IF($C83=60,(SUM(G37:H37)+SUM(G60:H60)),(SUM(F37:H37)+SUM(F60:H60)))))-SUM($D83:G83)</f>
        <v>0</v>
      </c>
      <c r="I83" s="196">
        <f>+IF($C83=0,0,IF($C83=30,(I37+I60),IF($C83=60,(SUM(H37:I37)+SUM(H60:I60)),(SUM(G37:I37)+SUM(G60:I60)))))-SUM($D83:H83)</f>
        <v>0</v>
      </c>
      <c r="J83" s="188">
        <f>+IF($C83=0,0,IF($C83=30,(J37+J60),IF($C83=60,(SUM(I37:J37)+SUM(I60:J60)),(SUM(H37:J37)+SUM(H60:J60)))))-SUM($D83:I83)</f>
        <v>0</v>
      </c>
      <c r="K83" s="196">
        <f>+IF($C83=0,0,IF($C83=30,(K37+K60),IF($C83=60,(SUM(J37:K37)+SUM(J60:K60)),(SUM(I37:K37)+SUM(I60:K60)))))-SUM($D83:J83)</f>
        <v>0</v>
      </c>
      <c r="L83" s="188">
        <f>+IF($C83=0,0,IF($C83=30,(L37+L60),IF($C83=60,(SUM(K37:L37)+SUM(K60:L60)),(SUM(J37:L37)+SUM(J60:L60)))))-SUM($D83:K83)</f>
        <v>0</v>
      </c>
      <c r="M83" s="196">
        <f>+IF($C83=0,0,IF($C83=30,(M37+M60),IF($C83=60,(SUM(L37:M37)+SUM(L60:M60)),(SUM(K37:M37)+SUM(K60:M60)))))-SUM($D83:L83)</f>
        <v>0</v>
      </c>
      <c r="N83" s="188">
        <f>+IF($C83=0,0,IF($C83=30,(N37+N60),IF($C83=60,(SUM(M37:N37)+SUM(M60:N60)),(SUM(L37:N37)+SUM(L60:N60)))))-SUM($D83:M83)</f>
        <v>0</v>
      </c>
      <c r="O83" s="196">
        <f>+IF($C83=0,0,IF($C83=30,(O37+O60),IF($C83=60,(SUM(N37:O37)+SUM(N60:O60)),(SUM(M37:O37)+SUM(M60:O60)))))-SUM($D83:N83)</f>
        <v>0</v>
      </c>
    </row>
    <row r="84" spans="2:79" x14ac:dyDescent="0.25">
      <c r="B84" s="255" t="str">
        <f t="shared" si="27"/>
        <v>Altri costi variabili in proporzione ai ricavi</v>
      </c>
      <c r="C84" s="258"/>
      <c r="D84" s="188">
        <f t="shared" si="28"/>
        <v>0</v>
      </c>
      <c r="E84" s="196">
        <f t="shared" si="29"/>
        <v>0</v>
      </c>
      <c r="F84" s="188">
        <f>+IF($C84=0,0,IF($C84=30,(F38+F61),IF($C84=60,(SUM(E38:F38)+SUM(E61:F61)),(SUM(D38:F38)+SUM(D61:F61)))))-SUM($D84:E84)</f>
        <v>0</v>
      </c>
      <c r="G84" s="196">
        <f>+IF($C84=0,0,IF($C84=30,(G38+G61),IF($C84=60,(SUM(F38:G38)+SUM(F61:G61)),(SUM(E38:G38)+SUM(E61:G61)))))-SUM($D84:F84)</f>
        <v>0</v>
      </c>
      <c r="H84" s="188">
        <f>+IF($C84=0,0,IF($C84=30,(H38+H61),IF($C84=60,(SUM(G38:H38)+SUM(G61:H61)),(SUM(F38:H38)+SUM(F61:H61)))))-SUM($D84:G84)</f>
        <v>0</v>
      </c>
      <c r="I84" s="196">
        <f>+IF($C84=0,0,IF($C84=30,(I38+I61),IF($C84=60,(SUM(H38:I38)+SUM(H61:I61)),(SUM(G38:I38)+SUM(G61:I61)))))-SUM($D84:H84)</f>
        <v>0</v>
      </c>
      <c r="J84" s="188">
        <f>+IF($C84=0,0,IF($C84=30,(J38+J61),IF($C84=60,(SUM(I38:J38)+SUM(I61:J61)),(SUM(H38:J38)+SUM(H61:J61)))))-SUM($D84:I84)</f>
        <v>0</v>
      </c>
      <c r="K84" s="196">
        <f>+IF($C84=0,0,IF($C84=30,(K38+K61),IF($C84=60,(SUM(J38:K38)+SUM(J61:K61)),(SUM(I38:K38)+SUM(I61:K61)))))-SUM($D84:J84)</f>
        <v>0</v>
      </c>
      <c r="L84" s="188">
        <f>+IF($C84=0,0,IF($C84=30,(L38+L61),IF($C84=60,(SUM(K38:L38)+SUM(K61:L61)),(SUM(J38:L38)+SUM(J61:L61)))))-SUM($D84:K84)</f>
        <v>0</v>
      </c>
      <c r="M84" s="196">
        <f>+IF($C84=0,0,IF($C84=30,(M38+M61),IF($C84=60,(SUM(L38:M38)+SUM(L61:M61)),(SUM(K38:M38)+SUM(K61:M61)))))-SUM($D84:L84)</f>
        <v>0</v>
      </c>
      <c r="N84" s="188">
        <f>+IF($C84=0,0,IF($C84=30,(N38+N61),IF($C84=60,(SUM(M38:N38)+SUM(M61:N61)),(SUM(L38:N38)+SUM(L61:N61)))))-SUM($D84:M84)</f>
        <v>0</v>
      </c>
      <c r="O84" s="196">
        <f>+IF($C84=0,0,IF($C84=30,(O38+O61),IF($C84=60,(SUM(N38:O38)+SUM(N61:O61)),(SUM(M38:O38)+SUM(M61:O61)))))-SUM($D84:N84)</f>
        <v>0</v>
      </c>
    </row>
    <row r="85" spans="2:79" x14ac:dyDescent="0.25">
      <c r="B85" s="255" t="str">
        <f t="shared" si="27"/>
        <v>Altri costi variabili in proporzione alla produzione</v>
      </c>
      <c r="C85" s="258"/>
      <c r="D85" s="188">
        <f t="shared" si="28"/>
        <v>0</v>
      </c>
      <c r="E85" s="196">
        <f t="shared" si="29"/>
        <v>0</v>
      </c>
      <c r="F85" s="188">
        <f>+IF($C85=0,0,IF($C85=30,(F39+F62),IF($C85=60,(SUM(E39:F39)+SUM(E62:F62)),(SUM(D39:F39)+SUM(D62:F62)))))-SUM($D85:E85)</f>
        <v>0</v>
      </c>
      <c r="G85" s="196">
        <f>+IF($C85=0,0,IF($C85=30,(G39+G62),IF($C85=60,(SUM(F39:G39)+SUM(F62:G62)),(SUM(E39:G39)+SUM(E62:G62)))))-SUM($D85:F85)</f>
        <v>0</v>
      </c>
      <c r="H85" s="188">
        <f>+IF($C85=0,0,IF($C85=30,(H39+H62),IF($C85=60,(SUM(G39:H39)+SUM(G62:H62)),(SUM(F39:H39)+SUM(F62:H62)))))-SUM($D85:G85)</f>
        <v>0</v>
      </c>
      <c r="I85" s="196">
        <f>+IF($C85=0,0,IF($C85=30,(I39+I62),IF($C85=60,(SUM(H39:I39)+SUM(H62:I62)),(SUM(G39:I39)+SUM(G62:I62)))))-SUM($D85:H85)</f>
        <v>0</v>
      </c>
      <c r="J85" s="188">
        <f>+IF($C85=0,0,IF($C85=30,(J39+J62),IF($C85=60,(SUM(I39:J39)+SUM(I62:J62)),(SUM(H39:J39)+SUM(H62:J62)))))-SUM($D85:I85)</f>
        <v>0</v>
      </c>
      <c r="K85" s="196">
        <f>+IF($C85=0,0,IF($C85=30,(K39+K62),IF($C85=60,(SUM(J39:K39)+SUM(J62:K62)),(SUM(I39:K39)+SUM(I62:K62)))))-SUM($D85:J85)</f>
        <v>0</v>
      </c>
      <c r="L85" s="188">
        <f>+IF($C85=0,0,IF($C85=30,(L39+L62),IF($C85=60,(SUM(K39:L39)+SUM(K62:L62)),(SUM(J39:L39)+SUM(J62:L62)))))-SUM($D85:K85)</f>
        <v>0</v>
      </c>
      <c r="M85" s="196">
        <f>+IF($C85=0,0,IF($C85=30,(M39+M62),IF($C85=60,(SUM(L39:M39)+SUM(L62:M62)),(SUM(K39:M39)+SUM(K62:M62)))))-SUM($D85:L85)</f>
        <v>0</v>
      </c>
      <c r="N85" s="188">
        <f>+IF($C85=0,0,IF($C85=30,(N39+N62),IF($C85=60,(SUM(M39:N39)+SUM(M62:N62)),(SUM(L39:N39)+SUM(L62:N62)))))-SUM($D85:M85)</f>
        <v>0</v>
      </c>
      <c r="O85" s="196">
        <f>+IF($C85=0,0,IF($C85=30,(O39+O62),IF($C85=60,(SUM(N39:O39)+SUM(N62:O62)),(SUM(M39:O39)+SUM(M62:O62)))))-SUM($D85:N85)</f>
        <v>0</v>
      </c>
    </row>
    <row r="86" spans="2:79" x14ac:dyDescent="0.25">
      <c r="B86" s="255">
        <f t="shared" si="27"/>
        <v>0</v>
      </c>
      <c r="C86" s="258"/>
      <c r="D86" s="188">
        <f t="shared" si="28"/>
        <v>0</v>
      </c>
      <c r="E86" s="196">
        <f t="shared" si="29"/>
        <v>0</v>
      </c>
      <c r="F86" s="188">
        <f>+IF($C86=0,0,IF($C86=30,(F40+F63),IF($C86=60,(SUM(E40:F40)+SUM(E63:F63)),(SUM(D40:F40)+SUM(D63:F63)))))-SUM($D86:E86)</f>
        <v>0</v>
      </c>
      <c r="G86" s="196">
        <f>+IF($C86=0,0,IF($C86=30,(G40+G63),IF($C86=60,(SUM(F40:G40)+SUM(F63:G63)),(SUM(E40:G40)+SUM(E63:G63)))))-SUM($D86:F86)</f>
        <v>0</v>
      </c>
      <c r="H86" s="188">
        <f>+IF($C86=0,0,IF($C86=30,(H40+H63),IF($C86=60,(SUM(G40:H40)+SUM(G63:H63)),(SUM(F40:H40)+SUM(F63:H63)))))-SUM($D86:G86)</f>
        <v>0</v>
      </c>
      <c r="I86" s="196">
        <f>+IF($C86=0,0,IF($C86=30,(I40+I63),IF($C86=60,(SUM(H40:I40)+SUM(H63:I63)),(SUM(G40:I40)+SUM(G63:I63)))))-SUM($D86:H86)</f>
        <v>0</v>
      </c>
      <c r="J86" s="188">
        <f>+IF($C86=0,0,IF($C86=30,(J40+J63),IF($C86=60,(SUM(I40:J40)+SUM(I63:J63)),(SUM(H40:J40)+SUM(H63:J63)))))-SUM($D86:I86)</f>
        <v>0</v>
      </c>
      <c r="K86" s="196">
        <f>+IF($C86=0,0,IF($C86=30,(K40+K63),IF($C86=60,(SUM(J40:K40)+SUM(J63:K63)),(SUM(I40:K40)+SUM(I63:K63)))))-SUM($D86:J86)</f>
        <v>0</v>
      </c>
      <c r="L86" s="188">
        <f>+IF($C86=0,0,IF($C86=30,(L40+L63),IF($C86=60,(SUM(K40:L40)+SUM(K63:L63)),(SUM(J40:L40)+SUM(J63:L63)))))-SUM($D86:K86)</f>
        <v>0</v>
      </c>
      <c r="M86" s="196">
        <f>+IF($C86=0,0,IF($C86=30,(M40+M63),IF($C86=60,(SUM(L40:M40)+SUM(L63:M63)),(SUM(K40:M40)+SUM(K63:M63)))))-SUM($D86:L86)</f>
        <v>0</v>
      </c>
      <c r="N86" s="188">
        <f>+IF($C86=0,0,IF($C86=30,(N40+N63),IF($C86=60,(SUM(M40:N40)+SUM(M63:N63)),(SUM(L40:N40)+SUM(L63:N63)))))-SUM($D86:M86)</f>
        <v>0</v>
      </c>
      <c r="O86" s="196">
        <f>+IF($C86=0,0,IF($C86=30,(O40+O63),IF($C86=60,(SUM(N40:O40)+SUM(N63:O63)),(SUM(M40:O40)+SUM(M63:O63)))))-SUM($D86:N86)</f>
        <v>0</v>
      </c>
    </row>
    <row r="87" spans="2:79" x14ac:dyDescent="0.25">
      <c r="B87" s="255">
        <f t="shared" si="27"/>
        <v>0</v>
      </c>
      <c r="C87" s="258"/>
      <c r="D87" s="188">
        <f t="shared" si="28"/>
        <v>0</v>
      </c>
      <c r="E87" s="196">
        <f t="shared" si="29"/>
        <v>0</v>
      </c>
      <c r="F87" s="188">
        <f>+IF($C87=0,0,IF($C87=30,(F41+F64),IF($C87=60,(SUM(E41:F41)+SUM(E64:F64)),(SUM(D41:F41)+SUM(D64:F64)))))-SUM($D87:E87)</f>
        <v>0</v>
      </c>
      <c r="G87" s="196">
        <f>+IF($C87=0,0,IF($C87=30,(G41+G64),IF($C87=60,(SUM(F41:G41)+SUM(F64:G64)),(SUM(E41:G41)+SUM(E64:G64)))))-SUM($D87:F87)</f>
        <v>0</v>
      </c>
      <c r="H87" s="188">
        <f>+IF($C87=0,0,IF($C87=30,(H41+H64),IF($C87=60,(SUM(G41:H41)+SUM(G64:H64)),(SUM(F41:H41)+SUM(F64:H64)))))-SUM($D87:G87)</f>
        <v>0</v>
      </c>
      <c r="I87" s="196">
        <f>+IF($C87=0,0,IF($C87=30,(I41+I64),IF($C87=60,(SUM(H41:I41)+SUM(H64:I64)),(SUM(G41:I41)+SUM(G64:I64)))))-SUM($D87:H87)</f>
        <v>0</v>
      </c>
      <c r="J87" s="188">
        <f>+IF($C87=0,0,IF($C87=30,(J41+J64),IF($C87=60,(SUM(I41:J41)+SUM(I64:J64)),(SUM(H41:J41)+SUM(H64:J64)))))-SUM($D87:I87)</f>
        <v>0</v>
      </c>
      <c r="K87" s="196">
        <f>+IF($C87=0,0,IF($C87=30,(K41+K64),IF($C87=60,(SUM(J41:K41)+SUM(J64:K64)),(SUM(I41:K41)+SUM(I64:K64)))))-SUM($D87:J87)</f>
        <v>0</v>
      </c>
      <c r="L87" s="188">
        <f>+IF($C87=0,0,IF($C87=30,(L41+L64),IF($C87=60,(SUM(K41:L41)+SUM(K64:L64)),(SUM(J41:L41)+SUM(J64:L64)))))-SUM($D87:K87)</f>
        <v>0</v>
      </c>
      <c r="M87" s="196">
        <f>+IF($C87=0,0,IF($C87=30,(M41+M64),IF($C87=60,(SUM(L41:M41)+SUM(L64:M64)),(SUM(K41:M41)+SUM(K64:M64)))))-SUM($D87:L87)</f>
        <v>0</v>
      </c>
      <c r="N87" s="188">
        <f>+IF($C87=0,0,IF($C87=30,(N41+N64),IF($C87=60,(SUM(M41:N41)+SUM(M64:N64)),(SUM(L41:N41)+SUM(L64:N64)))))-SUM($D87:M87)</f>
        <v>0</v>
      </c>
      <c r="O87" s="196">
        <f>+IF($C87=0,0,IF($C87=30,(O41+O64),IF($C87=60,(SUM(N41:O41)+SUM(N64:O64)),(SUM(M41:O41)+SUM(M64:O64)))))-SUM($D87:N87)</f>
        <v>0</v>
      </c>
    </row>
    <row r="88" spans="2:79" x14ac:dyDescent="0.25">
      <c r="B88" s="255">
        <f t="shared" si="27"/>
        <v>0</v>
      </c>
      <c r="C88" s="258"/>
      <c r="D88" s="188">
        <f t="shared" si="28"/>
        <v>0</v>
      </c>
      <c r="E88" s="196">
        <f t="shared" si="29"/>
        <v>0</v>
      </c>
      <c r="F88" s="188">
        <f>+IF($C88=0,0,IF($C88=30,(F42+F65),IF($C88=60,(SUM(E42:F42)+SUM(E65:F65)),(SUM(D42:F42)+SUM(D65:F65)))))-SUM($D88:E88)</f>
        <v>0</v>
      </c>
      <c r="G88" s="196">
        <f>+IF($C88=0,0,IF($C88=30,(G42+G65),IF($C88=60,(SUM(F42:G42)+SUM(F65:G65)),(SUM(E42:G42)+SUM(E65:G65)))))-SUM($D88:F88)</f>
        <v>0</v>
      </c>
      <c r="H88" s="188">
        <f>+IF($C88=0,0,IF($C88=30,(H42+H65),IF($C88=60,(SUM(G42:H42)+SUM(G65:H65)),(SUM(F42:H42)+SUM(F65:H65)))))-SUM($D88:G88)</f>
        <v>0</v>
      </c>
      <c r="I88" s="196">
        <f>+IF($C88=0,0,IF($C88=30,(I42+I65),IF($C88=60,(SUM(H42:I42)+SUM(H65:I65)),(SUM(G42:I42)+SUM(G65:I65)))))-SUM($D88:H88)</f>
        <v>0</v>
      </c>
      <c r="J88" s="188">
        <f>+IF($C88=0,0,IF($C88=30,(J42+J65),IF($C88=60,(SUM(I42:J42)+SUM(I65:J65)),(SUM(H42:J42)+SUM(H65:J65)))))-SUM($D88:I88)</f>
        <v>0</v>
      </c>
      <c r="K88" s="196">
        <f>+IF($C88=0,0,IF($C88=30,(K42+K65),IF($C88=60,(SUM(J42:K42)+SUM(J65:K65)),(SUM(I42:K42)+SUM(I65:K65)))))-SUM($D88:J88)</f>
        <v>0</v>
      </c>
      <c r="L88" s="188">
        <f>+IF($C88=0,0,IF($C88=30,(L42+L65),IF($C88=60,(SUM(K42:L42)+SUM(K65:L65)),(SUM(J42:L42)+SUM(J65:L65)))))-SUM($D88:K88)</f>
        <v>0</v>
      </c>
      <c r="M88" s="196">
        <f>+IF($C88=0,0,IF($C88=30,(M42+M65),IF($C88=60,(SUM(L42:M42)+SUM(L65:M65)),(SUM(K42:M42)+SUM(K65:M65)))))-SUM($D88:L88)</f>
        <v>0</v>
      </c>
      <c r="N88" s="188">
        <f>+IF($C88=0,0,IF($C88=30,(N42+N65),IF($C88=60,(SUM(M42:N42)+SUM(M65:N65)),(SUM(L42:N42)+SUM(L65:N65)))))-SUM($D88:M88)</f>
        <v>0</v>
      </c>
      <c r="O88" s="196">
        <f>+IF($C88=0,0,IF($C88=30,(O42+O65),IF($C88=60,(SUM(N42:O42)+SUM(N65:O65)),(SUM(M42:O42)+SUM(M65:O65)))))-SUM($D88:N88)</f>
        <v>0</v>
      </c>
    </row>
    <row r="89" spans="2:79" x14ac:dyDescent="0.25">
      <c r="B89" s="255">
        <f t="shared" si="27"/>
        <v>0</v>
      </c>
      <c r="C89" s="258"/>
      <c r="D89" s="188">
        <f t="shared" si="28"/>
        <v>0</v>
      </c>
      <c r="E89" s="196">
        <f t="shared" si="29"/>
        <v>0</v>
      </c>
      <c r="F89" s="188">
        <f>+IF($C89=0,0,IF($C89=30,(F43+F66),IF($C89=60,(SUM(E43:F43)+SUM(E66:F66)),(SUM(D43:F43)+SUM(D66:F66)))))-SUM($D89:E89)</f>
        <v>0</v>
      </c>
      <c r="G89" s="196">
        <f>+IF($C89=0,0,IF($C89=30,(G43+G66),IF($C89=60,(SUM(F43:G43)+SUM(F66:G66)),(SUM(E43:G43)+SUM(E66:G66)))))-SUM($D89:F89)</f>
        <v>0</v>
      </c>
      <c r="H89" s="188">
        <f>+IF($C89=0,0,IF($C89=30,(H43+H66),IF($C89=60,(SUM(G43:H43)+SUM(G66:H66)),(SUM(F43:H43)+SUM(F66:H66)))))-SUM($D89:G89)</f>
        <v>0</v>
      </c>
      <c r="I89" s="196">
        <f>+IF($C89=0,0,IF($C89=30,(I43+I66),IF($C89=60,(SUM(H43:I43)+SUM(H66:I66)),(SUM(G43:I43)+SUM(G66:I66)))))-SUM($D89:H89)</f>
        <v>0</v>
      </c>
      <c r="J89" s="188">
        <f>+IF($C89=0,0,IF($C89=30,(J43+J66),IF($C89=60,(SUM(I43:J43)+SUM(I66:J66)),(SUM(H43:J43)+SUM(H66:J66)))))-SUM($D89:I89)</f>
        <v>0</v>
      </c>
      <c r="K89" s="196">
        <f>+IF($C89=0,0,IF($C89=30,(K43+K66),IF($C89=60,(SUM(J43:K43)+SUM(J66:K66)),(SUM(I43:K43)+SUM(I66:K66)))))-SUM($D89:J89)</f>
        <v>0</v>
      </c>
      <c r="L89" s="188">
        <f>+IF($C89=0,0,IF($C89=30,(L43+L66),IF($C89=60,(SUM(K43:L43)+SUM(K66:L66)),(SUM(J43:L43)+SUM(J66:L66)))))-SUM($D89:K89)</f>
        <v>0</v>
      </c>
      <c r="M89" s="196">
        <f>+IF($C89=0,0,IF($C89=30,(M43+M66),IF($C89=60,(SUM(L43:M43)+SUM(L66:M66)),(SUM(K43:M43)+SUM(K66:M66)))))-SUM($D89:L89)</f>
        <v>0</v>
      </c>
      <c r="N89" s="188">
        <f>+IF($C89=0,0,IF($C89=30,(N43+N66),IF($C89=60,(SUM(M43:N43)+SUM(M66:N66)),(SUM(L43:N43)+SUM(L66:N66)))))-SUM($D89:M89)</f>
        <v>0</v>
      </c>
      <c r="O89" s="196">
        <f>+IF($C89=0,0,IF($C89=30,(O43+O66),IF($C89=60,(SUM(N43:O43)+SUM(N66:O66)),(SUM(M43:O43)+SUM(M66:O66)))))-SUM($D89:N89)</f>
        <v>0</v>
      </c>
    </row>
    <row r="90" spans="2:79" x14ac:dyDescent="0.25">
      <c r="B90" s="255">
        <f t="shared" si="27"/>
        <v>0</v>
      </c>
      <c r="C90" s="258"/>
      <c r="D90" s="188">
        <f t="shared" si="28"/>
        <v>0</v>
      </c>
      <c r="E90" s="196">
        <f t="shared" si="29"/>
        <v>0</v>
      </c>
      <c r="F90" s="188">
        <f>+IF($C90=0,0,IF($C90=30,(F44+F67),IF($C90=60,(SUM(E44:F44)+SUM(E67:F67)),(SUM(D44:F44)+SUM(D67:F67)))))-SUM($D90:E90)</f>
        <v>0</v>
      </c>
      <c r="G90" s="196">
        <f>+IF($C90=0,0,IF($C90=30,(G44+G67),IF($C90=60,(SUM(F44:G44)+SUM(F67:G67)),(SUM(E44:G44)+SUM(E67:G67)))))-SUM($D90:F90)</f>
        <v>0</v>
      </c>
      <c r="H90" s="188">
        <f>+IF($C90=0,0,IF($C90=30,(H44+H67),IF($C90=60,(SUM(G44:H44)+SUM(G67:H67)),(SUM(F44:H44)+SUM(F67:H67)))))-SUM($D90:G90)</f>
        <v>0</v>
      </c>
      <c r="I90" s="196">
        <f>+IF($C90=0,0,IF($C90=30,(I44+I67),IF($C90=60,(SUM(H44:I44)+SUM(H67:I67)),(SUM(G44:I44)+SUM(G67:I67)))))-SUM($D90:H90)</f>
        <v>0</v>
      </c>
      <c r="J90" s="188">
        <f>+IF($C90=0,0,IF($C90=30,(J44+J67),IF($C90=60,(SUM(I44:J44)+SUM(I67:J67)),(SUM(H44:J44)+SUM(H67:J67)))))-SUM($D90:I90)</f>
        <v>0</v>
      </c>
      <c r="K90" s="196">
        <f>+IF($C90=0,0,IF($C90=30,(K44+K67),IF($C90=60,(SUM(J44:K44)+SUM(J67:K67)),(SUM(I44:K44)+SUM(I67:K67)))))-SUM($D90:J90)</f>
        <v>0</v>
      </c>
      <c r="L90" s="188">
        <f>+IF($C90=0,0,IF($C90=30,(L44+L67),IF($C90=60,(SUM(K44:L44)+SUM(K67:L67)),(SUM(J44:L44)+SUM(J67:L67)))))-SUM($D90:K90)</f>
        <v>0</v>
      </c>
      <c r="M90" s="196">
        <f>+IF($C90=0,0,IF($C90=30,(M44+M67),IF($C90=60,(SUM(L44:M44)+SUM(L67:M67)),(SUM(K44:M44)+SUM(K67:M67)))))-SUM($D90:L90)</f>
        <v>0</v>
      </c>
      <c r="N90" s="188">
        <f>+IF($C90=0,0,IF($C90=30,(N44+N67),IF($C90=60,(SUM(M44:N44)+SUM(M67:N67)),(SUM(L44:N44)+SUM(L67:N67)))))-SUM($D90:M90)</f>
        <v>0</v>
      </c>
      <c r="O90" s="196">
        <f>+IF($C90=0,0,IF($C90=30,(O44+O67),IF($C90=60,(SUM(N44:O44)+SUM(N67:O67)),(SUM(M44:O44)+SUM(M67:O67)))))-SUM($D90:N90)</f>
        <v>0</v>
      </c>
    </row>
    <row r="91" spans="2:79" x14ac:dyDescent="0.25">
      <c r="B91" s="256">
        <f t="shared" si="27"/>
        <v>0</v>
      </c>
      <c r="C91" s="259"/>
      <c r="D91" s="188">
        <f t="shared" si="28"/>
        <v>0</v>
      </c>
      <c r="E91" s="196">
        <f t="shared" si="29"/>
        <v>0</v>
      </c>
      <c r="F91" s="188">
        <f>+IF($C91=0,0,IF($C91=30,(F45+F68),IF($C91=60,(SUM(E45:F45)+SUM(E68:F68)),(SUM(D45:F45)+SUM(D68:F68)))))-SUM($D91:E91)</f>
        <v>0</v>
      </c>
      <c r="G91" s="196">
        <f>+IF($C91=0,0,IF($C91=30,(G45+G68),IF($C91=60,(SUM(F45:G45)+SUM(F68:G68)),(SUM(E45:G45)+SUM(E68:G68)))))-SUM($D91:F91)</f>
        <v>0</v>
      </c>
      <c r="H91" s="188">
        <f>+IF($C91=0,0,IF($C91=30,(H45+H68),IF($C91=60,(SUM(G45:H45)+SUM(G68:H68)),(SUM(F45:H45)+SUM(F68:H68)))))-SUM($D91:G91)</f>
        <v>0</v>
      </c>
      <c r="I91" s="196">
        <f>+IF($C91=0,0,IF($C91=30,(I45+I68),IF($C91=60,(SUM(H45:I45)+SUM(H68:I68)),(SUM(G45:I45)+SUM(G68:I68)))))-SUM($D91:H91)</f>
        <v>0</v>
      </c>
      <c r="J91" s="188">
        <f>+IF($C91=0,0,IF($C91=30,(J45+J68),IF($C91=60,(SUM(I45:J45)+SUM(I68:J68)),(SUM(H45:J45)+SUM(H68:J68)))))-SUM($D91:I91)</f>
        <v>0</v>
      </c>
      <c r="K91" s="196">
        <f>+IF($C91=0,0,IF($C91=30,(K45+K68),IF($C91=60,(SUM(J45:K45)+SUM(J68:K68)),(SUM(I45:K45)+SUM(I68:K68)))))-SUM($D91:J91)</f>
        <v>0</v>
      </c>
      <c r="L91" s="188">
        <f>+IF($C91=0,0,IF($C91=30,(L45+L68),IF($C91=60,(SUM(K45:L45)+SUM(K68:L68)),(SUM(J45:L45)+SUM(J68:L68)))))-SUM($D91:K91)</f>
        <v>0</v>
      </c>
      <c r="M91" s="196">
        <f>+IF($C91=0,0,IF($C91=30,(M45+M68),IF($C91=60,(SUM(L45:M45)+SUM(L68:M68)),(SUM(K45:M45)+SUM(K68:M68)))))-SUM($D91:L91)</f>
        <v>0</v>
      </c>
      <c r="N91" s="188">
        <f>+IF($C91=0,0,IF($C91=30,(N45+N68),IF($C91=60,(SUM(M45:N45)+SUM(M68:N68)),(SUM(L45:N45)+SUM(L68:N68)))))-SUM($D91:M91)</f>
        <v>0</v>
      </c>
      <c r="O91" s="197">
        <f>+IF($C91=0,0,IF($C91=30,(O45+O68),IF($C91=60,(SUM(N45:O45)+SUM(N68:O68)),(SUM(M45:O45)+SUM(M68:O68)))))-SUM($D91:N91)</f>
        <v>0</v>
      </c>
    </row>
    <row r="92" spans="2:79" s="175" customFormat="1" ht="24.9" customHeight="1" x14ac:dyDescent="0.3">
      <c r="B92" s="181" t="s">
        <v>3</v>
      </c>
      <c r="C92" s="182"/>
      <c r="D92" s="183">
        <f>SUM(D72:D91)</f>
        <v>1044.32</v>
      </c>
      <c r="E92" s="183">
        <f>SUM(E72:E91)</f>
        <v>-53.161499999999819</v>
      </c>
      <c r="F92" s="183">
        <f t="shared" ref="F92:O92" si="30">SUM(F72:F91)</f>
        <v>85.369499999999903</v>
      </c>
      <c r="G92" s="183">
        <f t="shared" si="30"/>
        <v>-23.179999999999836</v>
      </c>
      <c r="H92" s="183">
        <f t="shared" si="30"/>
        <v>160.27749999999992</v>
      </c>
      <c r="I92" s="183">
        <f t="shared" si="30"/>
        <v>1999.58</v>
      </c>
      <c r="J92" s="183">
        <f t="shared" si="30"/>
        <v>413.27500000000009</v>
      </c>
      <c r="K92" s="183">
        <f t="shared" si="30"/>
        <v>1068.3235</v>
      </c>
      <c r="L92" s="183">
        <f t="shared" si="30"/>
        <v>-3266.7939999999999</v>
      </c>
      <c r="M92" s="183">
        <f t="shared" si="30"/>
        <v>-79.086500000000342</v>
      </c>
      <c r="N92" s="183">
        <f t="shared" si="30"/>
        <v>0.45749999999998181</v>
      </c>
      <c r="O92" s="253">
        <f t="shared" si="30"/>
        <v>1574.8065000000001</v>
      </c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</row>
    <row r="93" spans="2:79" x14ac:dyDescent="0.25">
      <c r="B93" s="221"/>
    </row>
    <row r="94" spans="2:79" s="219" customFormat="1" ht="24.9" customHeight="1" x14ac:dyDescent="0.3">
      <c r="B94" s="209" t="s">
        <v>118</v>
      </c>
      <c r="C94" s="210"/>
      <c r="D94" s="214">
        <f t="shared" ref="D94:O94" si="31">+D3</f>
        <v>44927</v>
      </c>
      <c r="E94" s="208">
        <f t="shared" si="31"/>
        <v>44958</v>
      </c>
      <c r="F94" s="214">
        <f t="shared" si="31"/>
        <v>44986</v>
      </c>
      <c r="G94" s="208">
        <f t="shared" si="31"/>
        <v>45017</v>
      </c>
      <c r="H94" s="214">
        <f t="shared" si="31"/>
        <v>45047</v>
      </c>
      <c r="I94" s="208">
        <f t="shared" si="31"/>
        <v>45078</v>
      </c>
      <c r="J94" s="214">
        <f t="shared" si="31"/>
        <v>45108</v>
      </c>
      <c r="K94" s="208">
        <f t="shared" si="31"/>
        <v>45139</v>
      </c>
      <c r="L94" s="214">
        <f t="shared" si="31"/>
        <v>45170</v>
      </c>
      <c r="M94" s="208">
        <f t="shared" si="31"/>
        <v>45200</v>
      </c>
      <c r="N94" s="214">
        <f t="shared" si="31"/>
        <v>45231</v>
      </c>
      <c r="O94" s="208">
        <f t="shared" si="31"/>
        <v>45261</v>
      </c>
    </row>
    <row r="95" spans="2:79" x14ac:dyDescent="0.25">
      <c r="B95" s="185" t="str">
        <f t="shared" ref="B95:B114" si="32">+B72</f>
        <v>Provvigioni</v>
      </c>
      <c r="C95" s="250"/>
      <c r="D95" s="186">
        <f t="shared" ref="D95:O95" si="33">+D26+D49-D72</f>
        <v>0</v>
      </c>
      <c r="E95" s="195">
        <f t="shared" si="33"/>
        <v>1044.32</v>
      </c>
      <c r="F95" s="186">
        <f t="shared" si="33"/>
        <v>991.15850000000012</v>
      </c>
      <c r="G95" s="195">
        <f t="shared" si="33"/>
        <v>1076.528</v>
      </c>
      <c r="H95" s="186">
        <f t="shared" si="33"/>
        <v>1053.3480000000002</v>
      </c>
      <c r="I95" s="195">
        <f t="shared" si="33"/>
        <v>1213.6255000000001</v>
      </c>
      <c r="J95" s="186">
        <f t="shared" si="33"/>
        <v>3213.2055</v>
      </c>
      <c r="K95" s="195">
        <f t="shared" si="33"/>
        <v>3626.4805000000001</v>
      </c>
      <c r="L95" s="186">
        <f t="shared" si="33"/>
        <v>4694.8040000000001</v>
      </c>
      <c r="M95" s="195">
        <f t="shared" si="33"/>
        <v>1428.0100000000002</v>
      </c>
      <c r="N95" s="186">
        <f t="shared" si="33"/>
        <v>1348.9234999999999</v>
      </c>
      <c r="O95" s="195">
        <f t="shared" si="33"/>
        <v>1349.3809999999999</v>
      </c>
    </row>
    <row r="96" spans="2:79" x14ac:dyDescent="0.25">
      <c r="B96" s="179" t="str">
        <f t="shared" si="32"/>
        <v>Servizi proporzionali ai ricavi</v>
      </c>
      <c r="C96" s="251"/>
      <c r="D96" s="188">
        <f t="shared" ref="D96:O96" si="34">+D27+D50-D73</f>
        <v>256.8</v>
      </c>
      <c r="E96" s="196">
        <f t="shared" si="34"/>
        <v>243.72749999999999</v>
      </c>
      <c r="F96" s="188">
        <f t="shared" si="34"/>
        <v>264.71999999999997</v>
      </c>
      <c r="G96" s="196">
        <f t="shared" si="34"/>
        <v>259.02</v>
      </c>
      <c r="H96" s="188">
        <f t="shared" si="34"/>
        <v>298.4325</v>
      </c>
      <c r="I96" s="196">
        <f t="shared" si="34"/>
        <v>790.13249999999994</v>
      </c>
      <c r="J96" s="188">
        <f t="shared" si="34"/>
        <v>891.75749999999994</v>
      </c>
      <c r="K96" s="196">
        <f t="shared" si="34"/>
        <v>1154.46</v>
      </c>
      <c r="L96" s="188">
        <f t="shared" si="34"/>
        <v>351.15</v>
      </c>
      <c r="M96" s="196">
        <f t="shared" si="34"/>
        <v>331.70249999999999</v>
      </c>
      <c r="N96" s="188">
        <f t="shared" si="34"/>
        <v>331.815</v>
      </c>
      <c r="O96" s="196">
        <f t="shared" si="34"/>
        <v>719.0625</v>
      </c>
    </row>
    <row r="97" spans="2:15" x14ac:dyDescent="0.25">
      <c r="B97" s="179" t="str">
        <f t="shared" si="32"/>
        <v>Royalties</v>
      </c>
      <c r="C97" s="251"/>
      <c r="D97" s="188">
        <f t="shared" ref="D97:O97" si="35">+D28+D51-D74</f>
        <v>0</v>
      </c>
      <c r="E97" s="196">
        <f t="shared" si="35"/>
        <v>0</v>
      </c>
      <c r="F97" s="188">
        <f t="shared" si="35"/>
        <v>0</v>
      </c>
      <c r="G97" s="196">
        <f t="shared" si="35"/>
        <v>0</v>
      </c>
      <c r="H97" s="188">
        <f t="shared" si="35"/>
        <v>0</v>
      </c>
      <c r="I97" s="196">
        <f t="shared" si="35"/>
        <v>0</v>
      </c>
      <c r="J97" s="188">
        <f t="shared" si="35"/>
        <v>0</v>
      </c>
      <c r="K97" s="196">
        <f t="shared" si="35"/>
        <v>0</v>
      </c>
      <c r="L97" s="188">
        <f t="shared" si="35"/>
        <v>0</v>
      </c>
      <c r="M97" s="196">
        <f t="shared" si="35"/>
        <v>0</v>
      </c>
      <c r="N97" s="188">
        <f t="shared" si="35"/>
        <v>0</v>
      </c>
      <c r="O97" s="196">
        <f t="shared" si="35"/>
        <v>0</v>
      </c>
    </row>
    <row r="98" spans="2:15" x14ac:dyDescent="0.25">
      <c r="B98" s="179" t="str">
        <f t="shared" si="32"/>
        <v>Sval. crediti e disponibilità</v>
      </c>
      <c r="C98" s="251"/>
      <c r="D98" s="188">
        <f t="shared" ref="D98:O98" si="36">+D29+D52-D75</f>
        <v>0</v>
      </c>
      <c r="E98" s="196">
        <f t="shared" si="36"/>
        <v>0</v>
      </c>
      <c r="F98" s="188">
        <f t="shared" si="36"/>
        <v>0</v>
      </c>
      <c r="G98" s="196">
        <f t="shared" si="36"/>
        <v>0</v>
      </c>
      <c r="H98" s="188">
        <f t="shared" si="36"/>
        <v>0</v>
      </c>
      <c r="I98" s="196">
        <f t="shared" si="36"/>
        <v>0</v>
      </c>
      <c r="J98" s="188">
        <f t="shared" si="36"/>
        <v>0</v>
      </c>
      <c r="K98" s="196">
        <f t="shared" si="36"/>
        <v>0</v>
      </c>
      <c r="L98" s="188">
        <f t="shared" si="36"/>
        <v>0</v>
      </c>
      <c r="M98" s="196">
        <f t="shared" si="36"/>
        <v>0</v>
      </c>
      <c r="N98" s="188">
        <f t="shared" si="36"/>
        <v>0</v>
      </c>
      <c r="O98" s="196">
        <f t="shared" si="36"/>
        <v>0</v>
      </c>
    </row>
    <row r="99" spans="2:15" x14ac:dyDescent="0.25">
      <c r="B99" s="179" t="str">
        <f t="shared" si="32"/>
        <v>Combustibili proporzionali alla produzione</v>
      </c>
      <c r="C99" s="251"/>
      <c r="D99" s="188">
        <f t="shared" ref="D99:O99" si="37">+D30+D53-D76</f>
        <v>0</v>
      </c>
      <c r="E99" s="196">
        <f t="shared" si="37"/>
        <v>0</v>
      </c>
      <c r="F99" s="188">
        <f t="shared" si="37"/>
        <v>0</v>
      </c>
      <c r="G99" s="196">
        <f t="shared" si="37"/>
        <v>0</v>
      </c>
      <c r="H99" s="188">
        <f t="shared" si="37"/>
        <v>0</v>
      </c>
      <c r="I99" s="196">
        <f t="shared" si="37"/>
        <v>0</v>
      </c>
      <c r="J99" s="188">
        <f t="shared" si="37"/>
        <v>0</v>
      </c>
      <c r="K99" s="196">
        <f t="shared" si="37"/>
        <v>0</v>
      </c>
      <c r="L99" s="188">
        <f t="shared" si="37"/>
        <v>0</v>
      </c>
      <c r="M99" s="196">
        <f t="shared" si="37"/>
        <v>0</v>
      </c>
      <c r="N99" s="188">
        <f t="shared" si="37"/>
        <v>0</v>
      </c>
      <c r="O99" s="196">
        <f t="shared" si="37"/>
        <v>0</v>
      </c>
    </row>
    <row r="100" spans="2:15" x14ac:dyDescent="0.25">
      <c r="B100" s="179" t="str">
        <f t="shared" si="32"/>
        <v>Imballaggi</v>
      </c>
      <c r="C100" s="251"/>
      <c r="D100" s="188">
        <f t="shared" ref="D100:O100" si="38">+D31+D54-D77</f>
        <v>0</v>
      </c>
      <c r="E100" s="196">
        <f t="shared" si="38"/>
        <v>0</v>
      </c>
      <c r="F100" s="188">
        <f t="shared" si="38"/>
        <v>0</v>
      </c>
      <c r="G100" s="196">
        <f t="shared" si="38"/>
        <v>0</v>
      </c>
      <c r="H100" s="188">
        <f t="shared" si="38"/>
        <v>0</v>
      </c>
      <c r="I100" s="196">
        <f t="shared" si="38"/>
        <v>0</v>
      </c>
      <c r="J100" s="188">
        <f t="shared" si="38"/>
        <v>0</v>
      </c>
      <c r="K100" s="196">
        <f t="shared" si="38"/>
        <v>0</v>
      </c>
      <c r="L100" s="188">
        <f t="shared" si="38"/>
        <v>0</v>
      </c>
      <c r="M100" s="196">
        <f t="shared" si="38"/>
        <v>0</v>
      </c>
      <c r="N100" s="188">
        <f t="shared" si="38"/>
        <v>0</v>
      </c>
      <c r="O100" s="196">
        <f t="shared" si="38"/>
        <v>0</v>
      </c>
    </row>
    <row r="101" spans="2:15" x14ac:dyDescent="0.25">
      <c r="B101" s="179" t="str">
        <f t="shared" si="32"/>
        <v>Materiali proporzionali alla produzione</v>
      </c>
      <c r="C101" s="251"/>
      <c r="D101" s="188">
        <f t="shared" ref="D101:O101" si="39">+D32+D55-D78</f>
        <v>0</v>
      </c>
      <c r="E101" s="196">
        <f t="shared" si="39"/>
        <v>0</v>
      </c>
      <c r="F101" s="188">
        <f t="shared" si="39"/>
        <v>0</v>
      </c>
      <c r="G101" s="196">
        <f t="shared" si="39"/>
        <v>0</v>
      </c>
      <c r="H101" s="188">
        <f t="shared" si="39"/>
        <v>0</v>
      </c>
      <c r="I101" s="196">
        <f t="shared" si="39"/>
        <v>0</v>
      </c>
      <c r="J101" s="188">
        <f t="shared" si="39"/>
        <v>0</v>
      </c>
      <c r="K101" s="196">
        <f t="shared" si="39"/>
        <v>0</v>
      </c>
      <c r="L101" s="188">
        <f t="shared" si="39"/>
        <v>0</v>
      </c>
      <c r="M101" s="196">
        <f t="shared" si="39"/>
        <v>0</v>
      </c>
      <c r="N101" s="188">
        <f t="shared" si="39"/>
        <v>0</v>
      </c>
      <c r="O101" s="196">
        <f t="shared" si="39"/>
        <v>0</v>
      </c>
    </row>
    <row r="102" spans="2:15" x14ac:dyDescent="0.25">
      <c r="B102" s="179" t="str">
        <f t="shared" si="32"/>
        <v>Lavorazioni esterne</v>
      </c>
      <c r="C102" s="251"/>
      <c r="D102" s="188">
        <f t="shared" ref="D102:O102" si="40">+D33+D56-D79</f>
        <v>0</v>
      </c>
      <c r="E102" s="196">
        <f t="shared" si="40"/>
        <v>0</v>
      </c>
      <c r="F102" s="188">
        <f t="shared" si="40"/>
        <v>0</v>
      </c>
      <c r="G102" s="196">
        <f t="shared" si="40"/>
        <v>0</v>
      </c>
      <c r="H102" s="188">
        <f t="shared" si="40"/>
        <v>0</v>
      </c>
      <c r="I102" s="196">
        <f t="shared" si="40"/>
        <v>0</v>
      </c>
      <c r="J102" s="188">
        <f t="shared" si="40"/>
        <v>0</v>
      </c>
      <c r="K102" s="196">
        <f t="shared" si="40"/>
        <v>0</v>
      </c>
      <c r="L102" s="188">
        <f t="shared" si="40"/>
        <v>0</v>
      </c>
      <c r="M102" s="196">
        <f t="shared" si="40"/>
        <v>0</v>
      </c>
      <c r="N102" s="188">
        <f t="shared" si="40"/>
        <v>0</v>
      </c>
      <c r="O102" s="196">
        <f t="shared" si="40"/>
        <v>0</v>
      </c>
    </row>
    <row r="103" spans="2:15" x14ac:dyDescent="0.25">
      <c r="B103" s="179" t="str">
        <f t="shared" si="32"/>
        <v>Trasporti su acquisti</v>
      </c>
      <c r="C103" s="251"/>
      <c r="D103" s="188">
        <f t="shared" ref="D103:O103" si="41">+D34+D57-D80</f>
        <v>428</v>
      </c>
      <c r="E103" s="196">
        <f t="shared" si="41"/>
        <v>406.21250000000003</v>
      </c>
      <c r="F103" s="188">
        <f t="shared" si="41"/>
        <v>441.20000000000005</v>
      </c>
      <c r="G103" s="196">
        <f t="shared" si="41"/>
        <v>431.70000000000005</v>
      </c>
      <c r="H103" s="188">
        <f t="shared" si="41"/>
        <v>497.38750000000005</v>
      </c>
      <c r="I103" s="196">
        <f t="shared" si="41"/>
        <v>1316.8875</v>
      </c>
      <c r="J103" s="188">
        <f t="shared" si="41"/>
        <v>1486.2625</v>
      </c>
      <c r="K103" s="196">
        <f t="shared" si="41"/>
        <v>1924.1000000000001</v>
      </c>
      <c r="L103" s="188">
        <f t="shared" si="41"/>
        <v>585.25</v>
      </c>
      <c r="M103" s="196">
        <f t="shared" si="41"/>
        <v>552.83749999999998</v>
      </c>
      <c r="N103" s="188">
        <f t="shared" si="41"/>
        <v>553.02499999999998</v>
      </c>
      <c r="O103" s="196">
        <f t="shared" si="41"/>
        <v>1198.4375</v>
      </c>
    </row>
    <row r="104" spans="2:15" x14ac:dyDescent="0.25">
      <c r="B104" s="179" t="str">
        <f t="shared" si="32"/>
        <v>Energia e forza motrice di produzione</v>
      </c>
      <c r="C104" s="251"/>
      <c r="D104" s="188">
        <f t="shared" ref="D104:O104" si="42">+D35+D58-D81</f>
        <v>564.96</v>
      </c>
      <c r="E104" s="196">
        <f t="shared" si="42"/>
        <v>536.20050000000003</v>
      </c>
      <c r="F104" s="188">
        <f t="shared" si="42"/>
        <v>582.3839999999999</v>
      </c>
      <c r="G104" s="196">
        <f t="shared" si="42"/>
        <v>569.84399999999994</v>
      </c>
      <c r="H104" s="188">
        <f t="shared" si="42"/>
        <v>656.55150000000003</v>
      </c>
      <c r="I104" s="196">
        <f t="shared" si="42"/>
        <v>1738.2914999999998</v>
      </c>
      <c r="J104" s="188">
        <f t="shared" si="42"/>
        <v>1961.8664999999999</v>
      </c>
      <c r="K104" s="196">
        <f t="shared" si="42"/>
        <v>2539.8119999999999</v>
      </c>
      <c r="L104" s="188">
        <f t="shared" si="42"/>
        <v>772.53</v>
      </c>
      <c r="M104" s="196">
        <f t="shared" si="42"/>
        <v>729.74549999999999</v>
      </c>
      <c r="N104" s="188">
        <f t="shared" si="42"/>
        <v>729.99299999999994</v>
      </c>
      <c r="O104" s="196">
        <f t="shared" si="42"/>
        <v>1581.9375</v>
      </c>
    </row>
    <row r="105" spans="2:15" x14ac:dyDescent="0.25">
      <c r="B105" s="179" t="str">
        <f t="shared" si="32"/>
        <v>Consulenze e servizi di terzi</v>
      </c>
      <c r="C105" s="251"/>
      <c r="D105" s="188">
        <f t="shared" ref="D105:O105" si="43">+D36+D59-D82</f>
        <v>0</v>
      </c>
      <c r="E105" s="196">
        <f t="shared" si="43"/>
        <v>0</v>
      </c>
      <c r="F105" s="188">
        <f t="shared" si="43"/>
        <v>0</v>
      </c>
      <c r="G105" s="196">
        <f t="shared" si="43"/>
        <v>0</v>
      </c>
      <c r="H105" s="188">
        <f t="shared" si="43"/>
        <v>0</v>
      </c>
      <c r="I105" s="196">
        <f t="shared" si="43"/>
        <v>0</v>
      </c>
      <c r="J105" s="188">
        <f t="shared" si="43"/>
        <v>0</v>
      </c>
      <c r="K105" s="196">
        <f t="shared" si="43"/>
        <v>0</v>
      </c>
      <c r="L105" s="188">
        <f t="shared" si="43"/>
        <v>0</v>
      </c>
      <c r="M105" s="196">
        <f t="shared" si="43"/>
        <v>0</v>
      </c>
      <c r="N105" s="188">
        <f t="shared" si="43"/>
        <v>0</v>
      </c>
      <c r="O105" s="196">
        <f t="shared" si="43"/>
        <v>0</v>
      </c>
    </row>
    <row r="106" spans="2:15" x14ac:dyDescent="0.25">
      <c r="B106" s="179" t="str">
        <f t="shared" si="32"/>
        <v>Costi god. beni di terzi di produzione</v>
      </c>
      <c r="C106" s="251"/>
      <c r="D106" s="188">
        <f t="shared" ref="D106:O106" si="44">+D37+D60-D83</f>
        <v>0</v>
      </c>
      <c r="E106" s="196">
        <f t="shared" si="44"/>
        <v>0</v>
      </c>
      <c r="F106" s="188">
        <f t="shared" si="44"/>
        <v>0</v>
      </c>
      <c r="G106" s="196">
        <f t="shared" si="44"/>
        <v>0</v>
      </c>
      <c r="H106" s="188">
        <f t="shared" si="44"/>
        <v>0</v>
      </c>
      <c r="I106" s="196">
        <f t="shared" si="44"/>
        <v>0</v>
      </c>
      <c r="J106" s="188">
        <f t="shared" si="44"/>
        <v>0</v>
      </c>
      <c r="K106" s="196">
        <f t="shared" si="44"/>
        <v>0</v>
      </c>
      <c r="L106" s="188">
        <f t="shared" si="44"/>
        <v>0</v>
      </c>
      <c r="M106" s="196">
        <f t="shared" si="44"/>
        <v>0</v>
      </c>
      <c r="N106" s="188">
        <f t="shared" si="44"/>
        <v>0</v>
      </c>
      <c r="O106" s="196">
        <f t="shared" si="44"/>
        <v>0</v>
      </c>
    </row>
    <row r="107" spans="2:15" x14ac:dyDescent="0.25">
      <c r="B107" s="179" t="str">
        <f t="shared" si="32"/>
        <v>Altri costi variabili in proporzione ai ricavi</v>
      </c>
      <c r="C107" s="251"/>
      <c r="D107" s="188">
        <f t="shared" ref="D107:O107" si="45">+D38+D61-D84</f>
        <v>0</v>
      </c>
      <c r="E107" s="196">
        <f t="shared" si="45"/>
        <v>0</v>
      </c>
      <c r="F107" s="188">
        <f t="shared" si="45"/>
        <v>0</v>
      </c>
      <c r="G107" s="196">
        <f t="shared" si="45"/>
        <v>0</v>
      </c>
      <c r="H107" s="188">
        <f t="shared" si="45"/>
        <v>0</v>
      </c>
      <c r="I107" s="196">
        <f t="shared" si="45"/>
        <v>0</v>
      </c>
      <c r="J107" s="188">
        <f t="shared" si="45"/>
        <v>0</v>
      </c>
      <c r="K107" s="196">
        <f t="shared" si="45"/>
        <v>0</v>
      </c>
      <c r="L107" s="188">
        <f t="shared" si="45"/>
        <v>0</v>
      </c>
      <c r="M107" s="196">
        <f t="shared" si="45"/>
        <v>0</v>
      </c>
      <c r="N107" s="188">
        <f t="shared" si="45"/>
        <v>0</v>
      </c>
      <c r="O107" s="196">
        <f t="shared" si="45"/>
        <v>0</v>
      </c>
    </row>
    <row r="108" spans="2:15" x14ac:dyDescent="0.25">
      <c r="B108" s="179" t="str">
        <f t="shared" si="32"/>
        <v>Altri costi variabili in proporzione alla produzione</v>
      </c>
      <c r="C108" s="251"/>
      <c r="D108" s="188">
        <f t="shared" ref="D108:O108" si="46">+D39+D62-D85</f>
        <v>0</v>
      </c>
      <c r="E108" s="196">
        <f t="shared" si="46"/>
        <v>0</v>
      </c>
      <c r="F108" s="188">
        <f t="shared" si="46"/>
        <v>0</v>
      </c>
      <c r="G108" s="196">
        <f t="shared" si="46"/>
        <v>0</v>
      </c>
      <c r="H108" s="188">
        <f t="shared" si="46"/>
        <v>0</v>
      </c>
      <c r="I108" s="196">
        <f t="shared" si="46"/>
        <v>0</v>
      </c>
      <c r="J108" s="188">
        <f t="shared" si="46"/>
        <v>0</v>
      </c>
      <c r="K108" s="196">
        <f t="shared" si="46"/>
        <v>0</v>
      </c>
      <c r="L108" s="188">
        <f t="shared" si="46"/>
        <v>0</v>
      </c>
      <c r="M108" s="196">
        <f t="shared" si="46"/>
        <v>0</v>
      </c>
      <c r="N108" s="188">
        <f t="shared" si="46"/>
        <v>0</v>
      </c>
      <c r="O108" s="196">
        <f t="shared" si="46"/>
        <v>0</v>
      </c>
    </row>
    <row r="109" spans="2:15" x14ac:dyDescent="0.25">
      <c r="B109" s="179">
        <f t="shared" si="32"/>
        <v>0</v>
      </c>
      <c r="C109" s="251"/>
      <c r="D109" s="188">
        <f t="shared" ref="D109:O109" si="47">+D40+D63-D86</f>
        <v>0</v>
      </c>
      <c r="E109" s="196">
        <f t="shared" si="47"/>
        <v>0</v>
      </c>
      <c r="F109" s="188">
        <f t="shared" si="47"/>
        <v>0</v>
      </c>
      <c r="G109" s="196">
        <f t="shared" si="47"/>
        <v>0</v>
      </c>
      <c r="H109" s="188">
        <f t="shared" si="47"/>
        <v>0</v>
      </c>
      <c r="I109" s="196">
        <f t="shared" si="47"/>
        <v>0</v>
      </c>
      <c r="J109" s="188">
        <f t="shared" si="47"/>
        <v>0</v>
      </c>
      <c r="K109" s="196">
        <f t="shared" si="47"/>
        <v>0</v>
      </c>
      <c r="L109" s="188">
        <f t="shared" si="47"/>
        <v>0</v>
      </c>
      <c r="M109" s="196">
        <f t="shared" si="47"/>
        <v>0</v>
      </c>
      <c r="N109" s="188">
        <f t="shared" si="47"/>
        <v>0</v>
      </c>
      <c r="O109" s="196">
        <f t="shared" si="47"/>
        <v>0</v>
      </c>
    </row>
    <row r="110" spans="2:15" x14ac:dyDescent="0.25">
      <c r="B110" s="179">
        <f t="shared" si="32"/>
        <v>0</v>
      </c>
      <c r="C110" s="251"/>
      <c r="D110" s="188">
        <f t="shared" ref="D110:O110" si="48">+D41+D64-D87</f>
        <v>0</v>
      </c>
      <c r="E110" s="196">
        <f t="shared" si="48"/>
        <v>0</v>
      </c>
      <c r="F110" s="188">
        <f t="shared" si="48"/>
        <v>0</v>
      </c>
      <c r="G110" s="196">
        <f t="shared" si="48"/>
        <v>0</v>
      </c>
      <c r="H110" s="188">
        <f t="shared" si="48"/>
        <v>0</v>
      </c>
      <c r="I110" s="196">
        <f t="shared" si="48"/>
        <v>0</v>
      </c>
      <c r="J110" s="188">
        <f t="shared" si="48"/>
        <v>0</v>
      </c>
      <c r="K110" s="196">
        <f t="shared" si="48"/>
        <v>0</v>
      </c>
      <c r="L110" s="188">
        <f t="shared" si="48"/>
        <v>0</v>
      </c>
      <c r="M110" s="196">
        <f t="shared" si="48"/>
        <v>0</v>
      </c>
      <c r="N110" s="188">
        <f t="shared" si="48"/>
        <v>0</v>
      </c>
      <c r="O110" s="196">
        <f t="shared" si="48"/>
        <v>0</v>
      </c>
    </row>
    <row r="111" spans="2:15" x14ac:dyDescent="0.25">
      <c r="B111" s="179">
        <f t="shared" si="32"/>
        <v>0</v>
      </c>
      <c r="C111" s="251"/>
      <c r="D111" s="188">
        <f t="shared" ref="D111:O111" si="49">+D42+D65-D88</f>
        <v>0</v>
      </c>
      <c r="E111" s="196">
        <f t="shared" si="49"/>
        <v>0</v>
      </c>
      <c r="F111" s="188">
        <f t="shared" si="49"/>
        <v>0</v>
      </c>
      <c r="G111" s="196">
        <f t="shared" si="49"/>
        <v>0</v>
      </c>
      <c r="H111" s="188">
        <f t="shared" si="49"/>
        <v>0</v>
      </c>
      <c r="I111" s="196">
        <f t="shared" si="49"/>
        <v>0</v>
      </c>
      <c r="J111" s="188">
        <f t="shared" si="49"/>
        <v>0</v>
      </c>
      <c r="K111" s="196">
        <f t="shared" si="49"/>
        <v>0</v>
      </c>
      <c r="L111" s="188">
        <f t="shared" si="49"/>
        <v>0</v>
      </c>
      <c r="M111" s="196">
        <f t="shared" si="49"/>
        <v>0</v>
      </c>
      <c r="N111" s="188">
        <f t="shared" si="49"/>
        <v>0</v>
      </c>
      <c r="O111" s="196">
        <f t="shared" si="49"/>
        <v>0</v>
      </c>
    </row>
    <row r="112" spans="2:15" x14ac:dyDescent="0.25">
      <c r="B112" s="179">
        <f t="shared" si="32"/>
        <v>0</v>
      </c>
      <c r="C112" s="251"/>
      <c r="D112" s="188">
        <f t="shared" ref="D112:O112" si="50">+D43+D66-D89</f>
        <v>0</v>
      </c>
      <c r="E112" s="196">
        <f t="shared" si="50"/>
        <v>0</v>
      </c>
      <c r="F112" s="188">
        <f t="shared" si="50"/>
        <v>0</v>
      </c>
      <c r="G112" s="196">
        <f t="shared" si="50"/>
        <v>0</v>
      </c>
      <c r="H112" s="188">
        <f t="shared" si="50"/>
        <v>0</v>
      </c>
      <c r="I112" s="196">
        <f t="shared" si="50"/>
        <v>0</v>
      </c>
      <c r="J112" s="188">
        <f t="shared" si="50"/>
        <v>0</v>
      </c>
      <c r="K112" s="196">
        <f t="shared" si="50"/>
        <v>0</v>
      </c>
      <c r="L112" s="188">
        <f t="shared" si="50"/>
        <v>0</v>
      </c>
      <c r="M112" s="196">
        <f t="shared" si="50"/>
        <v>0</v>
      </c>
      <c r="N112" s="188">
        <f t="shared" si="50"/>
        <v>0</v>
      </c>
      <c r="O112" s="196">
        <f t="shared" si="50"/>
        <v>0</v>
      </c>
    </row>
    <row r="113" spans="2:79" x14ac:dyDescent="0.25">
      <c r="B113" s="179">
        <f t="shared" si="32"/>
        <v>0</v>
      </c>
      <c r="C113" s="251"/>
      <c r="D113" s="188">
        <f t="shared" ref="D113:O113" si="51">+D44+D67-D90</f>
        <v>0</v>
      </c>
      <c r="E113" s="196">
        <f t="shared" si="51"/>
        <v>0</v>
      </c>
      <c r="F113" s="188">
        <f t="shared" si="51"/>
        <v>0</v>
      </c>
      <c r="G113" s="196">
        <f t="shared" si="51"/>
        <v>0</v>
      </c>
      <c r="H113" s="188">
        <f t="shared" si="51"/>
        <v>0</v>
      </c>
      <c r="I113" s="196">
        <f t="shared" si="51"/>
        <v>0</v>
      </c>
      <c r="J113" s="188">
        <f t="shared" si="51"/>
        <v>0</v>
      </c>
      <c r="K113" s="196">
        <f t="shared" si="51"/>
        <v>0</v>
      </c>
      <c r="L113" s="188">
        <f t="shared" si="51"/>
        <v>0</v>
      </c>
      <c r="M113" s="196">
        <f t="shared" si="51"/>
        <v>0</v>
      </c>
      <c r="N113" s="188">
        <f t="shared" si="51"/>
        <v>0</v>
      </c>
      <c r="O113" s="196">
        <f t="shared" si="51"/>
        <v>0</v>
      </c>
    </row>
    <row r="114" spans="2:79" x14ac:dyDescent="0.25">
      <c r="B114" s="180">
        <f t="shared" si="32"/>
        <v>0</v>
      </c>
      <c r="C114" s="252"/>
      <c r="D114" s="190">
        <f t="shared" ref="D114:O114" si="52">+D45+D68-D91</f>
        <v>0</v>
      </c>
      <c r="E114" s="197">
        <f t="shared" si="52"/>
        <v>0</v>
      </c>
      <c r="F114" s="190">
        <f t="shared" si="52"/>
        <v>0</v>
      </c>
      <c r="G114" s="197">
        <f t="shared" si="52"/>
        <v>0</v>
      </c>
      <c r="H114" s="190">
        <f t="shared" si="52"/>
        <v>0</v>
      </c>
      <c r="I114" s="197">
        <f t="shared" si="52"/>
        <v>0</v>
      </c>
      <c r="J114" s="190">
        <f t="shared" si="52"/>
        <v>0</v>
      </c>
      <c r="K114" s="197">
        <f t="shared" si="52"/>
        <v>0</v>
      </c>
      <c r="L114" s="190">
        <f t="shared" si="52"/>
        <v>0</v>
      </c>
      <c r="M114" s="197">
        <f t="shared" si="52"/>
        <v>0</v>
      </c>
      <c r="N114" s="190">
        <f t="shared" si="52"/>
        <v>0</v>
      </c>
      <c r="O114" s="197">
        <f t="shared" si="52"/>
        <v>0</v>
      </c>
    </row>
    <row r="115" spans="2:79" s="175" customFormat="1" ht="24.9" customHeight="1" x14ac:dyDescent="0.3">
      <c r="B115" s="209" t="s">
        <v>3</v>
      </c>
      <c r="C115" s="211"/>
      <c r="D115" s="212">
        <f>SUM(D95:D114)</f>
        <v>1249.76</v>
      </c>
      <c r="E115" s="212">
        <f t="shared" ref="E115:G115" si="53">SUM(E95:E114)</f>
        <v>2230.4605000000001</v>
      </c>
      <c r="F115" s="212">
        <f t="shared" si="53"/>
        <v>2279.4625000000001</v>
      </c>
      <c r="G115" s="212">
        <f t="shared" si="53"/>
        <v>2337.0920000000001</v>
      </c>
      <c r="H115" s="212">
        <f>SUM(H95:H114)</f>
        <v>2505.7195000000002</v>
      </c>
      <c r="I115" s="212">
        <f t="shared" ref="I115:O115" si="54">SUM(I95:I114)</f>
        <v>5058.9369999999999</v>
      </c>
      <c r="J115" s="212">
        <f t="shared" si="54"/>
        <v>7553.0919999999996</v>
      </c>
      <c r="K115" s="212">
        <f t="shared" si="54"/>
        <v>9244.8525000000009</v>
      </c>
      <c r="L115" s="212">
        <f t="shared" si="54"/>
        <v>6403.7339999999995</v>
      </c>
      <c r="M115" s="212">
        <f t="shared" si="54"/>
        <v>3042.2955000000002</v>
      </c>
      <c r="N115" s="212">
        <f t="shared" si="54"/>
        <v>2963.7565</v>
      </c>
      <c r="O115" s="213">
        <f t="shared" si="54"/>
        <v>4848.8184999999994</v>
      </c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</row>
  </sheetData>
  <sheetProtection algorithmName="SHA-512" hashValue="Rz+GRjrSU2q4QAif+S4zvYFUhplBk1ZMrZf7e5tnbhP/A32EqSbzUEC5MfuItpvq16DQCh21XC/7ZoYD6qRhZA==" saltValue="cYQ5s+uOhSHPPRJ2mAEWfQ==" spinCount="100000" sheet="1" objects="1" scenarios="1"/>
  <mergeCells count="44">
    <mergeCell ref="B8:C8"/>
    <mergeCell ref="B3:C3"/>
    <mergeCell ref="B4:C4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4:C44"/>
    <mergeCell ref="B45:C45"/>
    <mergeCell ref="B46:C46"/>
    <mergeCell ref="B38:C38"/>
    <mergeCell ref="B39:C39"/>
    <mergeCell ref="B40:C40"/>
    <mergeCell ref="B41:C41"/>
    <mergeCell ref="B42:C42"/>
    <mergeCell ref="B43:C43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456AAB-30E4-46DA-8BC7-49B4174ABCC6}">
          <x14:formula1>
            <xm:f>appoggio!$D$3:$D$6</xm:f>
          </x14:formula1>
          <xm:sqref>C72:C91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1:Q109"/>
  <sheetViews>
    <sheetView showGridLines="0" topLeftCell="A100" zoomScale="70" zoomScaleNormal="70" workbookViewId="0">
      <selection activeCell="D28" sqref="D28:O28"/>
    </sheetView>
  </sheetViews>
  <sheetFormatPr defaultColWidth="9.109375" defaultRowHeight="13.8" x14ac:dyDescent="0.25"/>
  <cols>
    <col min="1" max="1" width="1.5546875" style="6" customWidth="1"/>
    <col min="2" max="2" width="50.88671875" style="219" bestFit="1" customWidth="1"/>
    <col min="3" max="3" width="19.6640625" style="220" bestFit="1" customWidth="1"/>
    <col min="4" max="15" width="16.6640625" style="220" customWidth="1"/>
    <col min="16" max="16" width="1.88671875" style="220" customWidth="1"/>
    <col min="17" max="17" width="16.44140625" style="220" customWidth="1"/>
    <col min="18" max="16384" width="9.109375" style="6"/>
  </cols>
  <sheetData>
    <row r="1" spans="2:15" x14ac:dyDescent="0.25">
      <c r="D1" s="47" t="s">
        <v>0</v>
      </c>
      <c r="I1" s="198"/>
    </row>
    <row r="3" spans="2:15" ht="24.9" customHeight="1" x14ac:dyDescent="0.25">
      <c r="B3" s="455" t="s">
        <v>14</v>
      </c>
      <c r="C3" s="455"/>
      <c r="D3" s="240">
        <f>'Costi Mp &amp; Merci'!C3</f>
        <v>44927</v>
      </c>
      <c r="E3" s="240">
        <f>'Costi Mp &amp; Merci'!D3</f>
        <v>44958</v>
      </c>
      <c r="F3" s="240">
        <f>'Costi Mp &amp; Merci'!E3</f>
        <v>44986</v>
      </c>
      <c r="G3" s="240">
        <f>'Costi Mp &amp; Merci'!F3</f>
        <v>45017</v>
      </c>
      <c r="H3" s="240">
        <f>'Costi Mp &amp; Merci'!G3</f>
        <v>45047</v>
      </c>
      <c r="I3" s="240">
        <f>'Costi Mp &amp; Merci'!H3</f>
        <v>45078</v>
      </c>
      <c r="J3" s="240">
        <f>'Costi Mp &amp; Merci'!I3</f>
        <v>45108</v>
      </c>
      <c r="K3" s="240">
        <f>'Costi Mp &amp; Merci'!J3</f>
        <v>45139</v>
      </c>
      <c r="L3" s="240">
        <f>'Costi Mp &amp; Merci'!K3</f>
        <v>45170</v>
      </c>
      <c r="M3" s="240">
        <f>'Costi Mp &amp; Merci'!L3</f>
        <v>45200</v>
      </c>
      <c r="N3" s="240">
        <f>'Costi Mp &amp; Merci'!M3</f>
        <v>45231</v>
      </c>
      <c r="O3" s="240">
        <f>'Costi Mp &amp; Merci'!N3</f>
        <v>45261</v>
      </c>
    </row>
    <row r="4" spans="2:15" x14ac:dyDescent="0.25">
      <c r="B4" s="461" t="s">
        <v>123</v>
      </c>
      <c r="C4" s="462"/>
      <c r="D4" s="237">
        <v>650</v>
      </c>
      <c r="E4" s="237">
        <v>650</v>
      </c>
      <c r="F4" s="237">
        <v>650</v>
      </c>
      <c r="G4" s="237">
        <v>650</v>
      </c>
      <c r="H4" s="237">
        <v>650</v>
      </c>
      <c r="I4" s="237">
        <v>650</v>
      </c>
      <c r="J4" s="237">
        <v>650</v>
      </c>
      <c r="K4" s="237">
        <v>650</v>
      </c>
      <c r="L4" s="237">
        <v>650</v>
      </c>
      <c r="M4" s="237">
        <v>650</v>
      </c>
      <c r="N4" s="237">
        <v>650</v>
      </c>
      <c r="O4" s="237">
        <v>650</v>
      </c>
    </row>
    <row r="5" spans="2:15" x14ac:dyDescent="0.25">
      <c r="B5" s="457" t="s">
        <v>124</v>
      </c>
      <c r="C5" s="458"/>
      <c r="D5" s="222">
        <v>125</v>
      </c>
      <c r="E5" s="222">
        <v>125</v>
      </c>
      <c r="F5" s="222">
        <v>125</v>
      </c>
      <c r="G5" s="222">
        <v>125</v>
      </c>
      <c r="H5" s="222">
        <v>125</v>
      </c>
      <c r="I5" s="222">
        <v>125</v>
      </c>
      <c r="J5" s="222">
        <v>125</v>
      </c>
      <c r="K5" s="222">
        <v>125</v>
      </c>
      <c r="L5" s="222">
        <v>125</v>
      </c>
      <c r="M5" s="222">
        <v>125</v>
      </c>
      <c r="N5" s="222">
        <v>125</v>
      </c>
      <c r="O5" s="223">
        <v>125</v>
      </c>
    </row>
    <row r="6" spans="2:15" x14ac:dyDescent="0.25">
      <c r="B6" s="457" t="s">
        <v>125</v>
      </c>
      <c r="C6" s="458"/>
      <c r="D6" s="222"/>
      <c r="E6" s="222"/>
      <c r="F6" s="222">
        <v>1500</v>
      </c>
      <c r="G6" s="222"/>
      <c r="H6" s="222"/>
      <c r="I6" s="222"/>
      <c r="J6" s="222"/>
      <c r="K6" s="222"/>
      <c r="L6" s="222">
        <v>1500</v>
      </c>
      <c r="M6" s="222"/>
      <c r="N6" s="222"/>
      <c r="O6" s="223"/>
    </row>
    <row r="7" spans="2:15" x14ac:dyDescent="0.25">
      <c r="B7" s="457" t="s">
        <v>126</v>
      </c>
      <c r="C7" s="458"/>
      <c r="D7" s="222">
        <v>25</v>
      </c>
      <c r="E7" s="222">
        <v>25</v>
      </c>
      <c r="F7" s="222">
        <v>25</v>
      </c>
      <c r="G7" s="222">
        <v>25</v>
      </c>
      <c r="H7" s="222">
        <v>25</v>
      </c>
      <c r="I7" s="222">
        <v>25</v>
      </c>
      <c r="J7" s="222">
        <v>25</v>
      </c>
      <c r="K7" s="222">
        <v>25</v>
      </c>
      <c r="L7" s="222">
        <v>25</v>
      </c>
      <c r="M7" s="222">
        <v>25</v>
      </c>
      <c r="N7" s="222">
        <v>25</v>
      </c>
      <c r="O7" s="223">
        <v>25</v>
      </c>
    </row>
    <row r="8" spans="2:15" x14ac:dyDescent="0.25">
      <c r="B8" s="457" t="s">
        <v>127</v>
      </c>
      <c r="C8" s="458"/>
      <c r="D8" s="222">
        <v>78</v>
      </c>
      <c r="E8" s="222">
        <v>78</v>
      </c>
      <c r="F8" s="222">
        <v>78</v>
      </c>
      <c r="G8" s="222">
        <v>78</v>
      </c>
      <c r="H8" s="222">
        <v>78</v>
      </c>
      <c r="I8" s="222">
        <v>78</v>
      </c>
      <c r="J8" s="222">
        <v>78</v>
      </c>
      <c r="K8" s="222">
        <v>78</v>
      </c>
      <c r="L8" s="222">
        <v>78</v>
      </c>
      <c r="M8" s="222">
        <v>78</v>
      </c>
      <c r="N8" s="222">
        <v>78</v>
      </c>
      <c r="O8" s="223">
        <v>78</v>
      </c>
    </row>
    <row r="9" spans="2:15" x14ac:dyDescent="0.25">
      <c r="B9" s="457" t="s">
        <v>128</v>
      </c>
      <c r="C9" s="458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3"/>
    </row>
    <row r="10" spans="2:15" x14ac:dyDescent="0.25">
      <c r="B10" s="457" t="s">
        <v>129</v>
      </c>
      <c r="C10" s="458"/>
      <c r="D10" s="222">
        <v>650</v>
      </c>
      <c r="E10" s="222">
        <v>650</v>
      </c>
      <c r="F10" s="222">
        <v>650</v>
      </c>
      <c r="G10" s="222">
        <v>650</v>
      </c>
      <c r="H10" s="222">
        <v>650</v>
      </c>
      <c r="I10" s="222">
        <v>650</v>
      </c>
      <c r="J10" s="222">
        <v>650</v>
      </c>
      <c r="K10" s="222">
        <v>650</v>
      </c>
      <c r="L10" s="222">
        <v>650</v>
      </c>
      <c r="M10" s="222">
        <v>650</v>
      </c>
      <c r="N10" s="222">
        <v>650</v>
      </c>
      <c r="O10" s="223">
        <v>650</v>
      </c>
    </row>
    <row r="11" spans="2:15" x14ac:dyDescent="0.25">
      <c r="B11" s="457" t="s">
        <v>130</v>
      </c>
      <c r="C11" s="458"/>
      <c r="D11" s="222">
        <v>200</v>
      </c>
      <c r="E11" s="222">
        <v>200</v>
      </c>
      <c r="F11" s="222">
        <v>200</v>
      </c>
      <c r="G11" s="222">
        <v>200</v>
      </c>
      <c r="H11" s="222">
        <v>200</v>
      </c>
      <c r="I11" s="222">
        <v>200</v>
      </c>
      <c r="J11" s="222">
        <v>200</v>
      </c>
      <c r="K11" s="222">
        <v>200</v>
      </c>
      <c r="L11" s="222">
        <v>200</v>
      </c>
      <c r="M11" s="222">
        <v>200</v>
      </c>
      <c r="N11" s="222">
        <v>200</v>
      </c>
      <c r="O11" s="223">
        <v>200</v>
      </c>
    </row>
    <row r="12" spans="2:15" x14ac:dyDescent="0.25">
      <c r="B12" s="457" t="s">
        <v>131</v>
      </c>
      <c r="C12" s="458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3"/>
    </row>
    <row r="13" spans="2:15" x14ac:dyDescent="0.25">
      <c r="B13" s="457" t="s">
        <v>132</v>
      </c>
      <c r="C13" s="458"/>
      <c r="D13" s="222">
        <v>3000</v>
      </c>
      <c r="E13" s="222">
        <v>3000</v>
      </c>
      <c r="F13" s="222">
        <v>3000</v>
      </c>
      <c r="G13" s="222">
        <v>3000</v>
      </c>
      <c r="H13" s="222">
        <v>3000</v>
      </c>
      <c r="I13" s="222">
        <v>3000</v>
      </c>
      <c r="J13" s="222">
        <v>3000</v>
      </c>
      <c r="K13" s="222">
        <v>3000</v>
      </c>
      <c r="L13" s="222">
        <v>3000</v>
      </c>
      <c r="M13" s="222">
        <v>3000</v>
      </c>
      <c r="N13" s="222">
        <v>3000</v>
      </c>
      <c r="O13" s="223">
        <v>3000</v>
      </c>
    </row>
    <row r="14" spans="2:15" x14ac:dyDescent="0.25">
      <c r="B14" s="457" t="s">
        <v>203</v>
      </c>
      <c r="C14" s="458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3"/>
    </row>
    <row r="15" spans="2:15" x14ac:dyDescent="0.25">
      <c r="B15" s="457" t="s">
        <v>202</v>
      </c>
      <c r="C15" s="458"/>
      <c r="D15" s="222"/>
      <c r="E15" s="222"/>
      <c r="F15" s="222">
        <v>380</v>
      </c>
      <c r="G15" s="222"/>
      <c r="H15" s="222"/>
      <c r="I15" s="222"/>
      <c r="J15" s="222"/>
      <c r="K15" s="222"/>
      <c r="L15" s="222">
        <v>380</v>
      </c>
      <c r="M15" s="222"/>
      <c r="N15" s="222"/>
      <c r="O15" s="223"/>
    </row>
    <row r="16" spans="2:15" x14ac:dyDescent="0.25">
      <c r="B16" s="457" t="s">
        <v>133</v>
      </c>
      <c r="C16" s="458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3"/>
    </row>
    <row r="17" spans="2:17" x14ac:dyDescent="0.25">
      <c r="B17" s="457" t="s">
        <v>134</v>
      </c>
      <c r="C17" s="458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3"/>
    </row>
    <row r="18" spans="2:17" x14ac:dyDescent="0.25">
      <c r="B18" s="457" t="s">
        <v>135</v>
      </c>
      <c r="C18" s="458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3"/>
    </row>
    <row r="19" spans="2:17" x14ac:dyDescent="0.25">
      <c r="B19" s="457" t="s">
        <v>136</v>
      </c>
      <c r="C19" s="458"/>
      <c r="D19" s="222">
        <v>120</v>
      </c>
      <c r="E19" s="222">
        <v>120</v>
      </c>
      <c r="F19" s="222">
        <v>120</v>
      </c>
      <c r="G19" s="222">
        <v>120</v>
      </c>
      <c r="H19" s="222">
        <v>120</v>
      </c>
      <c r="I19" s="222">
        <v>120</v>
      </c>
      <c r="J19" s="222">
        <v>120</v>
      </c>
      <c r="K19" s="222">
        <v>120</v>
      </c>
      <c r="L19" s="222">
        <v>120</v>
      </c>
      <c r="M19" s="222">
        <v>120</v>
      </c>
      <c r="N19" s="222">
        <v>120</v>
      </c>
      <c r="O19" s="223">
        <v>120</v>
      </c>
    </row>
    <row r="20" spans="2:17" x14ac:dyDescent="0.25">
      <c r="B20" s="457" t="s">
        <v>137</v>
      </c>
      <c r="C20" s="458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3"/>
    </row>
    <row r="21" spans="2:17" x14ac:dyDescent="0.25">
      <c r="B21" s="457" t="s">
        <v>138</v>
      </c>
      <c r="C21" s="458"/>
      <c r="D21" s="222">
        <v>800</v>
      </c>
      <c r="E21" s="222">
        <v>800</v>
      </c>
      <c r="F21" s="222">
        <v>800</v>
      </c>
      <c r="G21" s="222">
        <v>800</v>
      </c>
      <c r="H21" s="222">
        <v>800</v>
      </c>
      <c r="I21" s="222">
        <v>800</v>
      </c>
      <c r="J21" s="222">
        <v>800</v>
      </c>
      <c r="K21" s="222">
        <v>800</v>
      </c>
      <c r="L21" s="222">
        <v>800</v>
      </c>
      <c r="M21" s="222">
        <v>800</v>
      </c>
      <c r="N21" s="222">
        <v>800</v>
      </c>
      <c r="O21" s="223">
        <v>800</v>
      </c>
    </row>
    <row r="22" spans="2:17" x14ac:dyDescent="0.25">
      <c r="B22" s="457" t="s">
        <v>139</v>
      </c>
      <c r="C22" s="458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3"/>
    </row>
    <row r="23" spans="2:17" x14ac:dyDescent="0.25">
      <c r="B23" s="457"/>
      <c r="C23" s="458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2:17" x14ac:dyDescent="0.25">
      <c r="B24" s="457"/>
      <c r="C24" s="458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3"/>
    </row>
    <row r="25" spans="2:17" x14ac:dyDescent="0.25">
      <c r="B25" s="457"/>
      <c r="C25" s="458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3"/>
    </row>
    <row r="26" spans="2:17" x14ac:dyDescent="0.25">
      <c r="B26" s="457"/>
      <c r="C26" s="458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3"/>
    </row>
    <row r="27" spans="2:17" x14ac:dyDescent="0.25">
      <c r="B27" s="459"/>
      <c r="C27" s="460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5"/>
    </row>
    <row r="28" spans="2:17" s="8" customFormat="1" ht="24.9" customHeight="1" x14ac:dyDescent="0.25">
      <c r="B28" s="453" t="s">
        <v>3</v>
      </c>
      <c r="C28" s="454"/>
      <c r="D28" s="274">
        <f t="shared" ref="D28:O28" si="0">SUM(D4:D27)</f>
        <v>5648</v>
      </c>
      <c r="E28" s="274">
        <f t="shared" si="0"/>
        <v>5648</v>
      </c>
      <c r="F28" s="274">
        <f t="shared" si="0"/>
        <v>7528</v>
      </c>
      <c r="G28" s="274">
        <f t="shared" si="0"/>
        <v>5648</v>
      </c>
      <c r="H28" s="274">
        <f t="shared" si="0"/>
        <v>5648</v>
      </c>
      <c r="I28" s="274">
        <f t="shared" si="0"/>
        <v>5648</v>
      </c>
      <c r="J28" s="274">
        <f t="shared" si="0"/>
        <v>5648</v>
      </c>
      <c r="K28" s="274">
        <f t="shared" si="0"/>
        <v>5648</v>
      </c>
      <c r="L28" s="274">
        <f t="shared" si="0"/>
        <v>7528</v>
      </c>
      <c r="M28" s="274">
        <f t="shared" si="0"/>
        <v>5648</v>
      </c>
      <c r="N28" s="274">
        <f t="shared" si="0"/>
        <v>5648</v>
      </c>
      <c r="O28" s="275">
        <f t="shared" si="0"/>
        <v>5648</v>
      </c>
      <c r="P28" s="198"/>
      <c r="Q28" s="198"/>
    </row>
    <row r="30" spans="2:17" ht="24.9" customHeight="1" x14ac:dyDescent="0.25">
      <c r="B30" s="239" t="s">
        <v>15</v>
      </c>
      <c r="C30" s="272" t="s">
        <v>4</v>
      </c>
      <c r="D30" s="286">
        <f t="shared" ref="D30:O30" si="1">+D3</f>
        <v>44927</v>
      </c>
      <c r="E30" s="273">
        <f t="shared" si="1"/>
        <v>44958</v>
      </c>
      <c r="F30" s="271">
        <f t="shared" si="1"/>
        <v>44986</v>
      </c>
      <c r="G30" s="273">
        <f t="shared" si="1"/>
        <v>45017</v>
      </c>
      <c r="H30" s="271">
        <f t="shared" si="1"/>
        <v>45047</v>
      </c>
      <c r="I30" s="273">
        <f t="shared" si="1"/>
        <v>45078</v>
      </c>
      <c r="J30" s="271">
        <f t="shared" si="1"/>
        <v>45108</v>
      </c>
      <c r="K30" s="273">
        <f t="shared" si="1"/>
        <v>45139</v>
      </c>
      <c r="L30" s="271">
        <f t="shared" si="1"/>
        <v>45170</v>
      </c>
      <c r="M30" s="273">
        <f t="shared" si="1"/>
        <v>45200</v>
      </c>
      <c r="N30" s="271">
        <f t="shared" si="1"/>
        <v>45231</v>
      </c>
      <c r="O30" s="273">
        <f t="shared" si="1"/>
        <v>45261</v>
      </c>
    </row>
    <row r="31" spans="2:17" x14ac:dyDescent="0.25">
      <c r="B31" s="276" t="str">
        <f t="shared" ref="B31:B54" si="2">+B4</f>
        <v>Consulenze tecniche e commerciali</v>
      </c>
      <c r="C31" s="231">
        <v>0.04</v>
      </c>
      <c r="D31" s="279">
        <f t="shared" ref="D31:O31" si="3">+D4*$C31</f>
        <v>26</v>
      </c>
      <c r="E31" s="287">
        <f t="shared" si="3"/>
        <v>26</v>
      </c>
      <c r="F31" s="280">
        <f t="shared" si="3"/>
        <v>26</v>
      </c>
      <c r="G31" s="287">
        <f t="shared" si="3"/>
        <v>26</v>
      </c>
      <c r="H31" s="280">
        <f t="shared" si="3"/>
        <v>26</v>
      </c>
      <c r="I31" s="287">
        <f t="shared" si="3"/>
        <v>26</v>
      </c>
      <c r="J31" s="280">
        <f t="shared" si="3"/>
        <v>26</v>
      </c>
      <c r="K31" s="287">
        <f t="shared" si="3"/>
        <v>26</v>
      </c>
      <c r="L31" s="280">
        <f t="shared" si="3"/>
        <v>26</v>
      </c>
      <c r="M31" s="287">
        <f t="shared" si="3"/>
        <v>26</v>
      </c>
      <c r="N31" s="280">
        <f t="shared" si="3"/>
        <v>26</v>
      </c>
      <c r="O31" s="287">
        <f t="shared" si="3"/>
        <v>26</v>
      </c>
    </row>
    <row r="32" spans="2:17" x14ac:dyDescent="0.25">
      <c r="B32" s="277" t="str">
        <f t="shared" si="2"/>
        <v>Consulenze amministrative</v>
      </c>
      <c r="C32" s="232">
        <v>0.04</v>
      </c>
      <c r="D32" s="281">
        <f t="shared" ref="D32:O32" si="4">+D5*$C32</f>
        <v>5</v>
      </c>
      <c r="E32" s="288">
        <f t="shared" si="4"/>
        <v>5</v>
      </c>
      <c r="F32" s="282">
        <f t="shared" si="4"/>
        <v>5</v>
      </c>
      <c r="G32" s="288">
        <f t="shared" si="4"/>
        <v>5</v>
      </c>
      <c r="H32" s="282">
        <f t="shared" si="4"/>
        <v>5</v>
      </c>
      <c r="I32" s="288">
        <f t="shared" si="4"/>
        <v>5</v>
      </c>
      <c r="J32" s="282">
        <f t="shared" si="4"/>
        <v>5</v>
      </c>
      <c r="K32" s="288">
        <f t="shared" si="4"/>
        <v>5</v>
      </c>
      <c r="L32" s="282">
        <f t="shared" si="4"/>
        <v>5</v>
      </c>
      <c r="M32" s="288">
        <f t="shared" si="4"/>
        <v>5</v>
      </c>
      <c r="N32" s="282">
        <f t="shared" si="4"/>
        <v>5</v>
      </c>
      <c r="O32" s="288">
        <f t="shared" si="4"/>
        <v>5</v>
      </c>
    </row>
    <row r="33" spans="2:15" x14ac:dyDescent="0.25">
      <c r="B33" s="277" t="str">
        <f t="shared" si="2"/>
        <v>Manutenzioni</v>
      </c>
      <c r="C33" s="232">
        <v>0.22</v>
      </c>
      <c r="D33" s="281">
        <f t="shared" ref="D33:O33" si="5">+D6*$C33</f>
        <v>0</v>
      </c>
      <c r="E33" s="288">
        <f t="shared" si="5"/>
        <v>0</v>
      </c>
      <c r="F33" s="282">
        <f t="shared" si="5"/>
        <v>330</v>
      </c>
      <c r="G33" s="288">
        <f t="shared" si="5"/>
        <v>0</v>
      </c>
      <c r="H33" s="282">
        <f t="shared" si="5"/>
        <v>0</v>
      </c>
      <c r="I33" s="288">
        <f t="shared" si="5"/>
        <v>0</v>
      </c>
      <c r="J33" s="282">
        <f t="shared" si="5"/>
        <v>0</v>
      </c>
      <c r="K33" s="288">
        <f t="shared" si="5"/>
        <v>0</v>
      </c>
      <c r="L33" s="282">
        <f t="shared" si="5"/>
        <v>330</v>
      </c>
      <c r="M33" s="288">
        <f t="shared" si="5"/>
        <v>0</v>
      </c>
      <c r="N33" s="282">
        <f t="shared" si="5"/>
        <v>0</v>
      </c>
      <c r="O33" s="288">
        <f t="shared" si="5"/>
        <v>0</v>
      </c>
    </row>
    <row r="34" spans="2:15" x14ac:dyDescent="0.25">
      <c r="B34" s="277" t="str">
        <f t="shared" si="2"/>
        <v>Spese postali e telefoniche</v>
      </c>
      <c r="C34" s="232"/>
      <c r="D34" s="281">
        <f t="shared" ref="D34:O34" si="6">+D7*$C34</f>
        <v>0</v>
      </c>
      <c r="E34" s="288">
        <f t="shared" si="6"/>
        <v>0</v>
      </c>
      <c r="F34" s="282">
        <f t="shared" si="6"/>
        <v>0</v>
      </c>
      <c r="G34" s="288">
        <f t="shared" si="6"/>
        <v>0</v>
      </c>
      <c r="H34" s="282">
        <f t="shared" si="6"/>
        <v>0</v>
      </c>
      <c r="I34" s="288">
        <f t="shared" si="6"/>
        <v>0</v>
      </c>
      <c r="J34" s="282">
        <f t="shared" si="6"/>
        <v>0</v>
      </c>
      <c r="K34" s="288">
        <f t="shared" si="6"/>
        <v>0</v>
      </c>
      <c r="L34" s="282">
        <f t="shared" si="6"/>
        <v>0</v>
      </c>
      <c r="M34" s="288">
        <f t="shared" si="6"/>
        <v>0</v>
      </c>
      <c r="N34" s="282">
        <f t="shared" si="6"/>
        <v>0</v>
      </c>
      <c r="O34" s="288">
        <f t="shared" si="6"/>
        <v>0</v>
      </c>
    </row>
    <row r="35" spans="2:15" x14ac:dyDescent="0.25">
      <c r="B35" s="277" t="str">
        <f t="shared" si="2"/>
        <v>Assicurazioni</v>
      </c>
      <c r="C35" s="232"/>
      <c r="D35" s="281">
        <f t="shared" ref="D35:O35" si="7">+D8*$C35</f>
        <v>0</v>
      </c>
      <c r="E35" s="288">
        <f t="shared" si="7"/>
        <v>0</v>
      </c>
      <c r="F35" s="282">
        <f t="shared" si="7"/>
        <v>0</v>
      </c>
      <c r="G35" s="288">
        <f t="shared" si="7"/>
        <v>0</v>
      </c>
      <c r="H35" s="282">
        <f t="shared" si="7"/>
        <v>0</v>
      </c>
      <c r="I35" s="288">
        <f t="shared" si="7"/>
        <v>0</v>
      </c>
      <c r="J35" s="282">
        <f t="shared" si="7"/>
        <v>0</v>
      </c>
      <c r="K35" s="288">
        <f t="shared" si="7"/>
        <v>0</v>
      </c>
      <c r="L35" s="282">
        <f t="shared" si="7"/>
        <v>0</v>
      </c>
      <c r="M35" s="288">
        <f t="shared" si="7"/>
        <v>0</v>
      </c>
      <c r="N35" s="282">
        <f t="shared" si="7"/>
        <v>0</v>
      </c>
      <c r="O35" s="288">
        <f t="shared" si="7"/>
        <v>0</v>
      </c>
    </row>
    <row r="36" spans="2:15" x14ac:dyDescent="0.25">
      <c r="B36" s="277" t="str">
        <f t="shared" si="2"/>
        <v>Spese per organi sociali</v>
      </c>
      <c r="C36" s="232"/>
      <c r="D36" s="281">
        <f t="shared" ref="D36:O36" si="8">+D9*$C36</f>
        <v>0</v>
      </c>
      <c r="E36" s="288">
        <f t="shared" si="8"/>
        <v>0</v>
      </c>
      <c r="F36" s="282">
        <f t="shared" si="8"/>
        <v>0</v>
      </c>
      <c r="G36" s="288">
        <f t="shared" si="8"/>
        <v>0</v>
      </c>
      <c r="H36" s="282">
        <f t="shared" si="8"/>
        <v>0</v>
      </c>
      <c r="I36" s="288">
        <f t="shared" si="8"/>
        <v>0</v>
      </c>
      <c r="J36" s="282">
        <f t="shared" si="8"/>
        <v>0</v>
      </c>
      <c r="K36" s="288">
        <f t="shared" si="8"/>
        <v>0</v>
      </c>
      <c r="L36" s="282">
        <f t="shared" si="8"/>
        <v>0</v>
      </c>
      <c r="M36" s="288">
        <f t="shared" si="8"/>
        <v>0</v>
      </c>
      <c r="N36" s="282">
        <f t="shared" si="8"/>
        <v>0</v>
      </c>
      <c r="O36" s="288">
        <f t="shared" si="8"/>
        <v>0</v>
      </c>
    </row>
    <row r="37" spans="2:15" x14ac:dyDescent="0.25">
      <c r="B37" s="277" t="str">
        <f t="shared" si="2"/>
        <v>Spese generali</v>
      </c>
      <c r="C37" s="232">
        <v>0.22</v>
      </c>
      <c r="D37" s="281">
        <f t="shared" ref="D37:O37" si="9">+D10*$C37</f>
        <v>143</v>
      </c>
      <c r="E37" s="288">
        <f t="shared" si="9"/>
        <v>143</v>
      </c>
      <c r="F37" s="282">
        <f t="shared" si="9"/>
        <v>143</v>
      </c>
      <c r="G37" s="288">
        <f t="shared" si="9"/>
        <v>143</v>
      </c>
      <c r="H37" s="282">
        <f t="shared" si="9"/>
        <v>143</v>
      </c>
      <c r="I37" s="288">
        <f t="shared" si="9"/>
        <v>143</v>
      </c>
      <c r="J37" s="282">
        <f t="shared" si="9"/>
        <v>143</v>
      </c>
      <c r="K37" s="288">
        <f t="shared" si="9"/>
        <v>143</v>
      </c>
      <c r="L37" s="282">
        <f t="shared" si="9"/>
        <v>143</v>
      </c>
      <c r="M37" s="288">
        <f t="shared" si="9"/>
        <v>143</v>
      </c>
      <c r="N37" s="282">
        <f t="shared" si="9"/>
        <v>143</v>
      </c>
      <c r="O37" s="288">
        <f t="shared" si="9"/>
        <v>143</v>
      </c>
    </row>
    <row r="38" spans="2:15" x14ac:dyDescent="0.25">
      <c r="B38" s="277" t="str">
        <f t="shared" si="2"/>
        <v>Altri servizi di struttura</v>
      </c>
      <c r="C38" s="232">
        <v>0.22</v>
      </c>
      <c r="D38" s="281">
        <f t="shared" ref="D38:O38" si="10">+D11*$C38</f>
        <v>44</v>
      </c>
      <c r="E38" s="288">
        <f t="shared" si="10"/>
        <v>44</v>
      </c>
      <c r="F38" s="282">
        <f t="shared" si="10"/>
        <v>44</v>
      </c>
      <c r="G38" s="288">
        <f t="shared" si="10"/>
        <v>44</v>
      </c>
      <c r="H38" s="282">
        <f t="shared" si="10"/>
        <v>44</v>
      </c>
      <c r="I38" s="288">
        <f t="shared" si="10"/>
        <v>44</v>
      </c>
      <c r="J38" s="282">
        <f t="shared" si="10"/>
        <v>44</v>
      </c>
      <c r="K38" s="288">
        <f t="shared" si="10"/>
        <v>44</v>
      </c>
      <c r="L38" s="282">
        <f t="shared" si="10"/>
        <v>44</v>
      </c>
      <c r="M38" s="288">
        <f t="shared" si="10"/>
        <v>44</v>
      </c>
      <c r="N38" s="282">
        <f t="shared" si="10"/>
        <v>44</v>
      </c>
      <c r="O38" s="288">
        <f t="shared" si="10"/>
        <v>44</v>
      </c>
    </row>
    <row r="39" spans="2:15" x14ac:dyDescent="0.25">
      <c r="B39" s="277" t="str">
        <f t="shared" si="2"/>
        <v>Altri materiali non proporzionali alla produzione</v>
      </c>
      <c r="C39" s="232">
        <v>0.22</v>
      </c>
      <c r="D39" s="281">
        <f t="shared" ref="D39:O39" si="11">+D12*$C39</f>
        <v>0</v>
      </c>
      <c r="E39" s="288">
        <f t="shared" si="11"/>
        <v>0</v>
      </c>
      <c r="F39" s="282">
        <f t="shared" si="11"/>
        <v>0</v>
      </c>
      <c r="G39" s="288">
        <f t="shared" si="11"/>
        <v>0</v>
      </c>
      <c r="H39" s="282">
        <f t="shared" si="11"/>
        <v>0</v>
      </c>
      <c r="I39" s="288">
        <f t="shared" si="11"/>
        <v>0</v>
      </c>
      <c r="J39" s="282">
        <f t="shared" si="11"/>
        <v>0</v>
      </c>
      <c r="K39" s="288">
        <f t="shared" si="11"/>
        <v>0</v>
      </c>
      <c r="L39" s="282">
        <f t="shared" si="11"/>
        <v>0</v>
      </c>
      <c r="M39" s="288">
        <f t="shared" si="11"/>
        <v>0</v>
      </c>
      <c r="N39" s="282">
        <f t="shared" si="11"/>
        <v>0</v>
      </c>
      <c r="O39" s="288">
        <f t="shared" si="11"/>
        <v>0</v>
      </c>
    </row>
    <row r="40" spans="2:15" x14ac:dyDescent="0.25">
      <c r="B40" s="277" t="str">
        <f t="shared" si="2"/>
        <v>Canoni di locazione e di noleggio</v>
      </c>
      <c r="C40" s="232"/>
      <c r="D40" s="281">
        <f t="shared" ref="D40:O40" si="12">+D13*$C40</f>
        <v>0</v>
      </c>
      <c r="E40" s="288">
        <f t="shared" si="12"/>
        <v>0</v>
      </c>
      <c r="F40" s="282">
        <f t="shared" si="12"/>
        <v>0</v>
      </c>
      <c r="G40" s="288">
        <f t="shared" si="12"/>
        <v>0</v>
      </c>
      <c r="H40" s="282">
        <f t="shared" si="12"/>
        <v>0</v>
      </c>
      <c r="I40" s="288">
        <f t="shared" si="12"/>
        <v>0</v>
      </c>
      <c r="J40" s="282">
        <f t="shared" si="12"/>
        <v>0</v>
      </c>
      <c r="K40" s="288">
        <f t="shared" si="12"/>
        <v>0</v>
      </c>
      <c r="L40" s="282">
        <f t="shared" si="12"/>
        <v>0</v>
      </c>
      <c r="M40" s="288">
        <f t="shared" si="12"/>
        <v>0</v>
      </c>
      <c r="N40" s="282">
        <f t="shared" si="12"/>
        <v>0</v>
      </c>
      <c r="O40" s="288">
        <f t="shared" si="12"/>
        <v>0</v>
      </c>
    </row>
    <row r="41" spans="2:15" x14ac:dyDescent="0.25">
      <c r="B41" s="277" t="str">
        <f t="shared" si="2"/>
        <v>Canoni di leasing</v>
      </c>
      <c r="C41" s="232"/>
      <c r="D41" s="281">
        <f t="shared" ref="D41:O41" si="13">+D14*$C41</f>
        <v>0</v>
      </c>
      <c r="E41" s="288">
        <f t="shared" si="13"/>
        <v>0</v>
      </c>
      <c r="F41" s="282">
        <f t="shared" si="13"/>
        <v>0</v>
      </c>
      <c r="G41" s="288">
        <f t="shared" si="13"/>
        <v>0</v>
      </c>
      <c r="H41" s="282">
        <f t="shared" si="13"/>
        <v>0</v>
      </c>
      <c r="I41" s="288">
        <f t="shared" si="13"/>
        <v>0</v>
      </c>
      <c r="J41" s="282">
        <f t="shared" si="13"/>
        <v>0</v>
      </c>
      <c r="K41" s="288">
        <f t="shared" si="13"/>
        <v>0</v>
      </c>
      <c r="L41" s="282">
        <f t="shared" si="13"/>
        <v>0</v>
      </c>
      <c r="M41" s="288">
        <f t="shared" si="13"/>
        <v>0</v>
      </c>
      <c r="N41" s="282">
        <f t="shared" si="13"/>
        <v>0</v>
      </c>
      <c r="O41" s="288">
        <f t="shared" si="13"/>
        <v>0</v>
      </c>
    </row>
    <row r="42" spans="2:15" x14ac:dyDescent="0.25">
      <c r="B42" s="277" t="str">
        <f t="shared" si="2"/>
        <v>Formazione del personale</v>
      </c>
      <c r="C42" s="232">
        <v>0.22</v>
      </c>
      <c r="D42" s="281">
        <f t="shared" ref="D42:O42" si="14">+D15*$C42</f>
        <v>0</v>
      </c>
      <c r="E42" s="288">
        <f t="shared" si="14"/>
        <v>0</v>
      </c>
      <c r="F42" s="282">
        <f t="shared" si="14"/>
        <v>83.6</v>
      </c>
      <c r="G42" s="288">
        <f t="shared" si="14"/>
        <v>0</v>
      </c>
      <c r="H42" s="282">
        <f t="shared" si="14"/>
        <v>0</v>
      </c>
      <c r="I42" s="288">
        <f t="shared" si="14"/>
        <v>0</v>
      </c>
      <c r="J42" s="282">
        <f t="shared" si="14"/>
        <v>0</v>
      </c>
      <c r="K42" s="288">
        <f t="shared" si="14"/>
        <v>0</v>
      </c>
      <c r="L42" s="282">
        <f t="shared" si="14"/>
        <v>83.6</v>
      </c>
      <c r="M42" s="288">
        <f t="shared" si="14"/>
        <v>0</v>
      </c>
      <c r="N42" s="282">
        <f t="shared" si="14"/>
        <v>0</v>
      </c>
      <c r="O42" s="288">
        <f t="shared" si="14"/>
        <v>0</v>
      </c>
    </row>
    <row r="43" spans="2:15" x14ac:dyDescent="0.25">
      <c r="B43" s="277" t="str">
        <f t="shared" si="2"/>
        <v>Altri costi per godimento beni di terzi</v>
      </c>
      <c r="C43" s="232">
        <v>0.22</v>
      </c>
      <c r="D43" s="281">
        <f t="shared" ref="D43:O43" si="15">+D16*$C43</f>
        <v>0</v>
      </c>
      <c r="E43" s="288">
        <f t="shared" si="15"/>
        <v>0</v>
      </c>
      <c r="F43" s="282">
        <f t="shared" si="15"/>
        <v>0</v>
      </c>
      <c r="G43" s="288">
        <f t="shared" si="15"/>
        <v>0</v>
      </c>
      <c r="H43" s="282">
        <f t="shared" si="15"/>
        <v>0</v>
      </c>
      <c r="I43" s="288">
        <f t="shared" si="15"/>
        <v>0</v>
      </c>
      <c r="J43" s="282">
        <f t="shared" si="15"/>
        <v>0</v>
      </c>
      <c r="K43" s="288">
        <f t="shared" si="15"/>
        <v>0</v>
      </c>
      <c r="L43" s="282">
        <f t="shared" si="15"/>
        <v>0</v>
      </c>
      <c r="M43" s="288">
        <f t="shared" si="15"/>
        <v>0</v>
      </c>
      <c r="N43" s="282">
        <f t="shared" si="15"/>
        <v>0</v>
      </c>
      <c r="O43" s="288">
        <f t="shared" si="15"/>
        <v>0</v>
      </c>
    </row>
    <row r="44" spans="2:15" x14ac:dyDescent="0.25">
      <c r="B44" s="277" t="str">
        <f t="shared" si="2"/>
        <v>Accantonamento per rischi</v>
      </c>
      <c r="C44" s="232"/>
      <c r="D44" s="281">
        <f t="shared" ref="D44:O44" si="16">+D17*$C44</f>
        <v>0</v>
      </c>
      <c r="E44" s="288">
        <f t="shared" si="16"/>
        <v>0</v>
      </c>
      <c r="F44" s="282">
        <f t="shared" si="16"/>
        <v>0</v>
      </c>
      <c r="G44" s="288">
        <f t="shared" si="16"/>
        <v>0</v>
      </c>
      <c r="H44" s="282">
        <f t="shared" si="16"/>
        <v>0</v>
      </c>
      <c r="I44" s="288">
        <f t="shared" si="16"/>
        <v>0</v>
      </c>
      <c r="J44" s="282">
        <f t="shared" si="16"/>
        <v>0</v>
      </c>
      <c r="K44" s="288">
        <f t="shared" si="16"/>
        <v>0</v>
      </c>
      <c r="L44" s="282">
        <f t="shared" si="16"/>
        <v>0</v>
      </c>
      <c r="M44" s="288">
        <f t="shared" si="16"/>
        <v>0</v>
      </c>
      <c r="N44" s="282">
        <f t="shared" si="16"/>
        <v>0</v>
      </c>
      <c r="O44" s="288">
        <f t="shared" si="16"/>
        <v>0</v>
      </c>
    </row>
    <row r="45" spans="2:15" x14ac:dyDescent="0.25">
      <c r="B45" s="277" t="str">
        <f t="shared" si="2"/>
        <v>Altri accantonamenti</v>
      </c>
      <c r="C45" s="232">
        <v>0.22</v>
      </c>
      <c r="D45" s="281">
        <f t="shared" ref="D45:O45" si="17">+D18*$C45</f>
        <v>0</v>
      </c>
      <c r="E45" s="288">
        <f t="shared" si="17"/>
        <v>0</v>
      </c>
      <c r="F45" s="282">
        <f t="shared" si="17"/>
        <v>0</v>
      </c>
      <c r="G45" s="288">
        <f t="shared" si="17"/>
        <v>0</v>
      </c>
      <c r="H45" s="282">
        <f t="shared" si="17"/>
        <v>0</v>
      </c>
      <c r="I45" s="288">
        <f t="shared" si="17"/>
        <v>0</v>
      </c>
      <c r="J45" s="282">
        <f t="shared" si="17"/>
        <v>0</v>
      </c>
      <c r="K45" s="288">
        <f t="shared" si="17"/>
        <v>0</v>
      </c>
      <c r="L45" s="282">
        <f t="shared" si="17"/>
        <v>0</v>
      </c>
      <c r="M45" s="288">
        <f t="shared" si="17"/>
        <v>0</v>
      </c>
      <c r="N45" s="282">
        <f t="shared" si="17"/>
        <v>0</v>
      </c>
      <c r="O45" s="288">
        <f t="shared" si="17"/>
        <v>0</v>
      </c>
    </row>
    <row r="46" spans="2:15" x14ac:dyDescent="0.25">
      <c r="B46" s="277" t="str">
        <f t="shared" si="2"/>
        <v>Altri costi di gestione tipica</v>
      </c>
      <c r="C46" s="232">
        <v>0.22</v>
      </c>
      <c r="D46" s="281">
        <f t="shared" ref="D46:O46" si="18">+D19*$C46</f>
        <v>26.4</v>
      </c>
      <c r="E46" s="288">
        <f t="shared" si="18"/>
        <v>26.4</v>
      </c>
      <c r="F46" s="282">
        <f t="shared" si="18"/>
        <v>26.4</v>
      </c>
      <c r="G46" s="288">
        <f t="shared" si="18"/>
        <v>26.4</v>
      </c>
      <c r="H46" s="282">
        <f t="shared" si="18"/>
        <v>26.4</v>
      </c>
      <c r="I46" s="288">
        <f t="shared" si="18"/>
        <v>26.4</v>
      </c>
      <c r="J46" s="282">
        <f t="shared" si="18"/>
        <v>26.4</v>
      </c>
      <c r="K46" s="288">
        <f t="shared" si="18"/>
        <v>26.4</v>
      </c>
      <c r="L46" s="282">
        <f t="shared" si="18"/>
        <v>26.4</v>
      </c>
      <c r="M46" s="288">
        <f t="shared" si="18"/>
        <v>26.4</v>
      </c>
      <c r="N46" s="282">
        <f t="shared" si="18"/>
        <v>26.4</v>
      </c>
      <c r="O46" s="288">
        <f t="shared" si="18"/>
        <v>26.4</v>
      </c>
    </row>
    <row r="47" spans="2:15" x14ac:dyDescent="0.25">
      <c r="B47" s="277" t="str">
        <f t="shared" si="2"/>
        <v>Attività di ricerca e sviluppo</v>
      </c>
      <c r="C47" s="232">
        <v>0.22</v>
      </c>
      <c r="D47" s="281">
        <f t="shared" ref="D47:O54" si="19">+D20*$C47</f>
        <v>0</v>
      </c>
      <c r="E47" s="288">
        <f t="shared" si="19"/>
        <v>0</v>
      </c>
      <c r="F47" s="282">
        <f t="shared" si="19"/>
        <v>0</v>
      </c>
      <c r="G47" s="288">
        <f t="shared" si="19"/>
        <v>0</v>
      </c>
      <c r="H47" s="282">
        <f t="shared" si="19"/>
        <v>0</v>
      </c>
      <c r="I47" s="288">
        <f t="shared" si="19"/>
        <v>0</v>
      </c>
      <c r="J47" s="282">
        <f t="shared" si="19"/>
        <v>0</v>
      </c>
      <c r="K47" s="288">
        <f t="shared" si="19"/>
        <v>0</v>
      </c>
      <c r="L47" s="282">
        <f t="shared" si="19"/>
        <v>0</v>
      </c>
      <c r="M47" s="288">
        <f t="shared" si="19"/>
        <v>0</v>
      </c>
      <c r="N47" s="282">
        <f t="shared" si="19"/>
        <v>0</v>
      </c>
      <c r="O47" s="288">
        <f t="shared" si="19"/>
        <v>0</v>
      </c>
    </row>
    <row r="48" spans="2:15" x14ac:dyDescent="0.25">
      <c r="B48" s="277" t="str">
        <f t="shared" si="2"/>
        <v>Marketing e pubblicità</v>
      </c>
      <c r="C48" s="232">
        <v>0.22</v>
      </c>
      <c r="D48" s="281">
        <f t="shared" si="19"/>
        <v>176</v>
      </c>
      <c r="E48" s="288">
        <f t="shared" si="19"/>
        <v>176</v>
      </c>
      <c r="F48" s="282">
        <f t="shared" si="19"/>
        <v>176</v>
      </c>
      <c r="G48" s="288">
        <f t="shared" si="19"/>
        <v>176</v>
      </c>
      <c r="H48" s="282">
        <f t="shared" si="19"/>
        <v>176</v>
      </c>
      <c r="I48" s="288">
        <f t="shared" si="19"/>
        <v>176</v>
      </c>
      <c r="J48" s="282">
        <f t="shared" si="19"/>
        <v>176</v>
      </c>
      <c r="K48" s="288">
        <f t="shared" si="19"/>
        <v>176</v>
      </c>
      <c r="L48" s="282">
        <f t="shared" si="19"/>
        <v>176</v>
      </c>
      <c r="M48" s="288">
        <f t="shared" si="19"/>
        <v>176</v>
      </c>
      <c r="N48" s="282">
        <f t="shared" si="19"/>
        <v>176</v>
      </c>
      <c r="O48" s="288">
        <f t="shared" si="19"/>
        <v>176</v>
      </c>
    </row>
    <row r="49" spans="2:17" x14ac:dyDescent="0.25">
      <c r="B49" s="277" t="str">
        <f t="shared" si="2"/>
        <v>Altri servizi discrezionali</v>
      </c>
      <c r="C49" s="232">
        <v>0.22</v>
      </c>
      <c r="D49" s="281">
        <f t="shared" si="19"/>
        <v>0</v>
      </c>
      <c r="E49" s="288">
        <f t="shared" si="19"/>
        <v>0</v>
      </c>
      <c r="F49" s="282">
        <f t="shared" si="19"/>
        <v>0</v>
      </c>
      <c r="G49" s="288">
        <f t="shared" si="19"/>
        <v>0</v>
      </c>
      <c r="H49" s="282">
        <f t="shared" si="19"/>
        <v>0</v>
      </c>
      <c r="I49" s="288">
        <f t="shared" si="19"/>
        <v>0</v>
      </c>
      <c r="J49" s="282">
        <f t="shared" si="19"/>
        <v>0</v>
      </c>
      <c r="K49" s="288">
        <f t="shared" si="19"/>
        <v>0</v>
      </c>
      <c r="L49" s="282">
        <f t="shared" si="19"/>
        <v>0</v>
      </c>
      <c r="M49" s="288">
        <f t="shared" si="19"/>
        <v>0</v>
      </c>
      <c r="N49" s="282">
        <f t="shared" si="19"/>
        <v>0</v>
      </c>
      <c r="O49" s="288">
        <f t="shared" si="19"/>
        <v>0</v>
      </c>
    </row>
    <row r="50" spans="2:17" x14ac:dyDescent="0.25">
      <c r="B50" s="277">
        <f t="shared" si="2"/>
        <v>0</v>
      </c>
      <c r="C50" s="232"/>
      <c r="D50" s="281">
        <f t="shared" si="19"/>
        <v>0</v>
      </c>
      <c r="E50" s="288">
        <f t="shared" si="19"/>
        <v>0</v>
      </c>
      <c r="F50" s="282">
        <f t="shared" si="19"/>
        <v>0</v>
      </c>
      <c r="G50" s="288">
        <f t="shared" si="19"/>
        <v>0</v>
      </c>
      <c r="H50" s="282">
        <f t="shared" si="19"/>
        <v>0</v>
      </c>
      <c r="I50" s="288">
        <f t="shared" si="19"/>
        <v>0</v>
      </c>
      <c r="J50" s="282">
        <f t="shared" si="19"/>
        <v>0</v>
      </c>
      <c r="K50" s="288">
        <f t="shared" si="19"/>
        <v>0</v>
      </c>
      <c r="L50" s="282">
        <f t="shared" si="19"/>
        <v>0</v>
      </c>
      <c r="M50" s="288">
        <f t="shared" si="19"/>
        <v>0</v>
      </c>
      <c r="N50" s="282">
        <f t="shared" si="19"/>
        <v>0</v>
      </c>
      <c r="O50" s="288">
        <f t="shared" si="19"/>
        <v>0</v>
      </c>
    </row>
    <row r="51" spans="2:17" x14ac:dyDescent="0.25">
      <c r="B51" s="277">
        <f t="shared" si="2"/>
        <v>0</v>
      </c>
      <c r="C51" s="232"/>
      <c r="D51" s="281">
        <f t="shared" si="19"/>
        <v>0</v>
      </c>
      <c r="E51" s="288">
        <f t="shared" si="19"/>
        <v>0</v>
      </c>
      <c r="F51" s="282">
        <f t="shared" si="19"/>
        <v>0</v>
      </c>
      <c r="G51" s="288">
        <f t="shared" si="19"/>
        <v>0</v>
      </c>
      <c r="H51" s="282">
        <f t="shared" si="19"/>
        <v>0</v>
      </c>
      <c r="I51" s="288">
        <f t="shared" si="19"/>
        <v>0</v>
      </c>
      <c r="J51" s="282">
        <f t="shared" si="19"/>
        <v>0</v>
      </c>
      <c r="K51" s="288">
        <f t="shared" si="19"/>
        <v>0</v>
      </c>
      <c r="L51" s="282">
        <f t="shared" si="19"/>
        <v>0</v>
      </c>
      <c r="M51" s="288">
        <f t="shared" si="19"/>
        <v>0</v>
      </c>
      <c r="N51" s="282">
        <f t="shared" si="19"/>
        <v>0</v>
      </c>
      <c r="O51" s="288">
        <f t="shared" si="19"/>
        <v>0</v>
      </c>
    </row>
    <row r="52" spans="2:17" x14ac:dyDescent="0.25">
      <c r="B52" s="277">
        <f t="shared" si="2"/>
        <v>0</v>
      </c>
      <c r="C52" s="232"/>
      <c r="D52" s="281">
        <f t="shared" si="19"/>
        <v>0</v>
      </c>
      <c r="E52" s="288">
        <f t="shared" si="19"/>
        <v>0</v>
      </c>
      <c r="F52" s="282">
        <f t="shared" si="19"/>
        <v>0</v>
      </c>
      <c r="G52" s="288">
        <f t="shared" si="19"/>
        <v>0</v>
      </c>
      <c r="H52" s="282">
        <f t="shared" si="19"/>
        <v>0</v>
      </c>
      <c r="I52" s="288">
        <f t="shared" si="19"/>
        <v>0</v>
      </c>
      <c r="J52" s="282">
        <f t="shared" si="19"/>
        <v>0</v>
      </c>
      <c r="K52" s="288">
        <f t="shared" si="19"/>
        <v>0</v>
      </c>
      <c r="L52" s="282">
        <f t="shared" si="19"/>
        <v>0</v>
      </c>
      <c r="M52" s="288">
        <f t="shared" si="19"/>
        <v>0</v>
      </c>
      <c r="N52" s="282">
        <f t="shared" si="19"/>
        <v>0</v>
      </c>
      <c r="O52" s="288">
        <f t="shared" si="19"/>
        <v>0</v>
      </c>
    </row>
    <row r="53" spans="2:17" x14ac:dyDescent="0.25">
      <c r="B53" s="277">
        <f t="shared" si="2"/>
        <v>0</v>
      </c>
      <c r="C53" s="232"/>
      <c r="D53" s="281">
        <f t="shared" si="19"/>
        <v>0</v>
      </c>
      <c r="E53" s="288">
        <f t="shared" si="19"/>
        <v>0</v>
      </c>
      <c r="F53" s="282">
        <f t="shared" si="19"/>
        <v>0</v>
      </c>
      <c r="G53" s="288">
        <f t="shared" si="19"/>
        <v>0</v>
      </c>
      <c r="H53" s="282">
        <f t="shared" si="19"/>
        <v>0</v>
      </c>
      <c r="I53" s="288">
        <f t="shared" si="19"/>
        <v>0</v>
      </c>
      <c r="J53" s="282">
        <f t="shared" si="19"/>
        <v>0</v>
      </c>
      <c r="K53" s="288">
        <f t="shared" si="19"/>
        <v>0</v>
      </c>
      <c r="L53" s="282">
        <f t="shared" si="19"/>
        <v>0</v>
      </c>
      <c r="M53" s="288">
        <f t="shared" si="19"/>
        <v>0</v>
      </c>
      <c r="N53" s="282">
        <f t="shared" si="19"/>
        <v>0</v>
      </c>
      <c r="O53" s="288">
        <f t="shared" si="19"/>
        <v>0</v>
      </c>
    </row>
    <row r="54" spans="2:17" x14ac:dyDescent="0.25">
      <c r="B54" s="278">
        <f t="shared" si="2"/>
        <v>0</v>
      </c>
      <c r="C54" s="233"/>
      <c r="D54" s="284">
        <f t="shared" si="19"/>
        <v>0</v>
      </c>
      <c r="E54" s="289">
        <f t="shared" si="19"/>
        <v>0</v>
      </c>
      <c r="F54" s="285">
        <f t="shared" si="19"/>
        <v>0</v>
      </c>
      <c r="G54" s="289">
        <f t="shared" si="19"/>
        <v>0</v>
      </c>
      <c r="H54" s="285">
        <f t="shared" si="19"/>
        <v>0</v>
      </c>
      <c r="I54" s="289">
        <f t="shared" si="19"/>
        <v>0</v>
      </c>
      <c r="J54" s="285">
        <f t="shared" si="19"/>
        <v>0</v>
      </c>
      <c r="K54" s="289">
        <f t="shared" si="19"/>
        <v>0</v>
      </c>
      <c r="L54" s="285">
        <f t="shared" si="19"/>
        <v>0</v>
      </c>
      <c r="M54" s="289">
        <f t="shared" si="19"/>
        <v>0</v>
      </c>
      <c r="N54" s="285">
        <f t="shared" si="19"/>
        <v>0</v>
      </c>
      <c r="O54" s="289">
        <f t="shared" si="19"/>
        <v>0</v>
      </c>
    </row>
    <row r="55" spans="2:17" s="8" customFormat="1" ht="24.9" customHeight="1" x14ac:dyDescent="0.25">
      <c r="B55" s="269" t="s">
        <v>3</v>
      </c>
      <c r="C55" s="270"/>
      <c r="D55" s="274">
        <f t="shared" ref="D55:O55" si="20">SUM(D31:D54)</f>
        <v>420.4</v>
      </c>
      <c r="E55" s="274">
        <f t="shared" si="20"/>
        <v>420.4</v>
      </c>
      <c r="F55" s="274">
        <f t="shared" si="20"/>
        <v>834</v>
      </c>
      <c r="G55" s="274">
        <f t="shared" si="20"/>
        <v>420.4</v>
      </c>
      <c r="H55" s="274">
        <f t="shared" si="20"/>
        <v>420.4</v>
      </c>
      <c r="I55" s="274">
        <f t="shared" si="20"/>
        <v>420.4</v>
      </c>
      <c r="J55" s="274">
        <f t="shared" si="20"/>
        <v>420.4</v>
      </c>
      <c r="K55" s="274">
        <f t="shared" si="20"/>
        <v>420.4</v>
      </c>
      <c r="L55" s="274">
        <f t="shared" si="20"/>
        <v>834</v>
      </c>
      <c r="M55" s="274">
        <f t="shared" si="20"/>
        <v>420.4</v>
      </c>
      <c r="N55" s="274">
        <f t="shared" si="20"/>
        <v>420.4</v>
      </c>
      <c r="O55" s="275">
        <f t="shared" si="20"/>
        <v>420.4</v>
      </c>
      <c r="P55" s="198"/>
      <c r="Q55" s="198"/>
    </row>
    <row r="57" spans="2:17" ht="24.9" customHeight="1" x14ac:dyDescent="0.25">
      <c r="B57" s="239" t="s">
        <v>13</v>
      </c>
      <c r="C57" s="272" t="s">
        <v>192</v>
      </c>
      <c r="D57" s="286">
        <f t="shared" ref="D57:O57" si="21">+D3</f>
        <v>44927</v>
      </c>
      <c r="E57" s="273">
        <f t="shared" si="21"/>
        <v>44958</v>
      </c>
      <c r="F57" s="271">
        <f t="shared" si="21"/>
        <v>44986</v>
      </c>
      <c r="G57" s="273">
        <f t="shared" si="21"/>
        <v>45017</v>
      </c>
      <c r="H57" s="271">
        <f t="shared" si="21"/>
        <v>45047</v>
      </c>
      <c r="I57" s="273">
        <f t="shared" si="21"/>
        <v>45078</v>
      </c>
      <c r="J57" s="271">
        <f t="shared" si="21"/>
        <v>45108</v>
      </c>
      <c r="K57" s="273">
        <f t="shared" si="21"/>
        <v>45139</v>
      </c>
      <c r="L57" s="271">
        <f t="shared" si="21"/>
        <v>45170</v>
      </c>
      <c r="M57" s="273">
        <f t="shared" si="21"/>
        <v>45200</v>
      </c>
      <c r="N57" s="271">
        <f t="shared" si="21"/>
        <v>45231</v>
      </c>
      <c r="O57" s="273">
        <f t="shared" si="21"/>
        <v>45261</v>
      </c>
    </row>
    <row r="58" spans="2:17" x14ac:dyDescent="0.25">
      <c r="B58" s="290" t="str">
        <f t="shared" ref="B58:B81" si="22">+B31</f>
        <v>Consulenze tecniche e commerciali</v>
      </c>
      <c r="C58" s="162"/>
      <c r="D58" s="282">
        <f>+IF($C58=0,0,(+D4+D31))</f>
        <v>0</v>
      </c>
      <c r="E58" s="288">
        <f t="shared" ref="E58:E81" si="23">+IF($C58=0,0,IF($C58=30,(E4+E31),(SUM(D4:E4)+SUM(D31:E31))))-D58</f>
        <v>0</v>
      </c>
      <c r="F58" s="282">
        <f>+IF($C58=0,0,IF($C58=30,(F4+F31),IF($C58=60,(SUM(E4:F4)+SUM(E31:F31)),(SUM(D4:F4)+SUM(D31:F31)))))-SUM($D58:E58)</f>
        <v>0</v>
      </c>
      <c r="G58" s="288">
        <f>+IF($C58=0,0,IF($C58=30,(G4+G31),IF($C58=60,(SUM(F4:G4)+SUM(F31:G31)),(SUM(E4:G4)+SUM(E31:G31)))))-SUM($D58:F58)</f>
        <v>0</v>
      </c>
      <c r="H58" s="282">
        <f>+IF($C58=0,0,IF($C58=30,(H4+H31),IF($C58=60,(SUM(G4:H4)+SUM(G31:H31)),(SUM(F4:H4)+SUM(F31:H31)))))-SUM($D58:G58)</f>
        <v>0</v>
      </c>
      <c r="I58" s="288">
        <f>+IF($C58=0,0,IF($C58=30,(I4+I31),IF($C58=60,(SUM(H4:I4)+SUM(H31:I31)),(SUM(G4:I4)+SUM(G31:I31)))))-SUM($D58:H58)</f>
        <v>0</v>
      </c>
      <c r="J58" s="282">
        <f>+IF($C58=0,0,IF($C58=30,(J4+J31),IF($C58=60,(SUM(I4:J4)+SUM(I31:J31)),(SUM(H4:J4)+SUM(H31:J31)))))-SUM($D58:I58)</f>
        <v>0</v>
      </c>
      <c r="K58" s="288">
        <f>+IF($C58=0,0,IF($C58=30,(K4+K31),IF($C58=60,(SUM(J4:K4)+SUM(J31:K31)),(SUM(I4:K4)+SUM(I31:K31)))))-SUM($D58:J58)</f>
        <v>0</v>
      </c>
      <c r="L58" s="282">
        <f>+IF($C58=0,0,IF($C58=30,(L4+L31),IF($C58=60,(SUM(K4:L4)+SUM(K31:L31)),(SUM(J4:L4)+SUM(J31:L31)))))-SUM($D58:K58)</f>
        <v>0</v>
      </c>
      <c r="M58" s="288">
        <f>+IF($C58=0,0,IF($C58=30,(M4+M31),IF($C58=60,(SUM(L4:M4)+SUM(L31:M31)),(SUM(K4:M4)+SUM(K31:M31)))))-SUM($D58:L58)</f>
        <v>0</v>
      </c>
      <c r="N58" s="282">
        <f>+IF($C58=0,0,IF($C58=30,(N4+N31),IF($C58=60,(SUM(M4:N4)+SUM(M31:N31)),(SUM(L4:N4)+SUM(L31:N31)))))-SUM($D58:M58)</f>
        <v>0</v>
      </c>
      <c r="O58" s="288">
        <f>+IF($C58=0,0,IF($C58=30,(O4+O31),IF($C58=60,(SUM(N4:O4)+SUM(N31:O31)),(SUM(M4:O4)+SUM(M31:O31)))))-SUM($D58:N58)</f>
        <v>0</v>
      </c>
    </row>
    <row r="59" spans="2:17" x14ac:dyDescent="0.25">
      <c r="B59" s="290" t="str">
        <f t="shared" si="22"/>
        <v>Consulenze amministrative</v>
      </c>
      <c r="C59" s="164"/>
      <c r="D59" s="282">
        <f t="shared" ref="D59:D81" si="24">+IF($C59=0,0,(+D5+D32))</f>
        <v>0</v>
      </c>
      <c r="E59" s="288">
        <f t="shared" si="23"/>
        <v>0</v>
      </c>
      <c r="F59" s="282">
        <f>+IF($C59=0,0,IF($C59=30,(F5+F32),IF($C59=60,(SUM(E5:F5)+SUM(E32:F32)),(SUM(D5:F5)+SUM(D32:F32)))))-SUM($D59:E59)</f>
        <v>0</v>
      </c>
      <c r="G59" s="288">
        <f>+IF($C59=0,0,IF($C59=30,(G5+G32),IF($C59=60,(SUM(F5:G5)+SUM(F32:G32)),(SUM(E5:G5)+SUM(E32:G32)))))-SUM($D59:F59)</f>
        <v>0</v>
      </c>
      <c r="H59" s="282">
        <f>+IF($C59=0,0,IF($C59=30,(H5+H32),IF($C59=60,(SUM(G5:H5)+SUM(G32:H32)),(SUM(F5:H5)+SUM(F32:H32)))))-SUM($D59:G59)</f>
        <v>0</v>
      </c>
      <c r="I59" s="288">
        <f>+IF($C59=0,0,IF($C59=30,(I5+I32),IF($C59=60,(SUM(H5:I5)+SUM(H32:I32)),(SUM(G5:I5)+SUM(G32:I32)))))-SUM($D59:H59)</f>
        <v>0</v>
      </c>
      <c r="J59" s="282">
        <f>+IF($C59=0,0,IF($C59=30,(J5+J32),IF($C59=60,(SUM(I5:J5)+SUM(I32:J32)),(SUM(H5:J5)+SUM(H32:J32)))))-SUM($D59:I59)</f>
        <v>0</v>
      </c>
      <c r="K59" s="288">
        <f>+IF($C59=0,0,IF($C59=30,(K5+K32),IF($C59=60,(SUM(J5:K5)+SUM(J32:K32)),(SUM(I5:K5)+SUM(I32:K32)))))-SUM($D59:J59)</f>
        <v>0</v>
      </c>
      <c r="L59" s="282">
        <f>+IF($C59=0,0,IF($C59=30,(L5+L32),IF($C59=60,(SUM(K5:L5)+SUM(K32:L32)),(SUM(J5:L5)+SUM(J32:L32)))))-SUM($D59:K59)</f>
        <v>0</v>
      </c>
      <c r="M59" s="288">
        <f>+IF($C59=0,0,IF($C59=30,(M5+M32),IF($C59=60,(SUM(L5:M5)+SUM(L32:M32)),(SUM(K5:M5)+SUM(K32:M32)))))-SUM($D59:L59)</f>
        <v>0</v>
      </c>
      <c r="N59" s="282">
        <f>+IF($C59=0,0,IF($C59=30,(N5+N32),IF($C59=60,(SUM(M5:N5)+SUM(M32:N32)),(SUM(L5:N5)+SUM(L32:N32)))))-SUM($D59:M59)</f>
        <v>0</v>
      </c>
      <c r="O59" s="288">
        <f>+IF($C59=0,0,IF($C59=30,(O5+O32),IF($C59=60,(SUM(N5:O5)+SUM(N32:O32)),(SUM(M5:O5)+SUM(M32:O32)))))-SUM($D59:N59)</f>
        <v>0</v>
      </c>
    </row>
    <row r="60" spans="2:17" x14ac:dyDescent="0.25">
      <c r="B60" s="290" t="str">
        <f t="shared" si="22"/>
        <v>Manutenzioni</v>
      </c>
      <c r="C60" s="164"/>
      <c r="D60" s="282">
        <f t="shared" si="24"/>
        <v>0</v>
      </c>
      <c r="E60" s="288">
        <f t="shared" si="23"/>
        <v>0</v>
      </c>
      <c r="F60" s="282">
        <f>+IF($C60=0,0,IF($C60=30,(F6+F33),IF($C60=60,(SUM(E6:F6)+SUM(E33:F33)),(SUM(D6:F6)+SUM(D33:F33)))))-SUM($D60:E60)</f>
        <v>0</v>
      </c>
      <c r="G60" s="288">
        <f>+IF($C60=0,0,IF($C60=30,(G6+G33),IF($C60=60,(SUM(F6:G6)+SUM(F33:G33)),(SUM(E6:G6)+SUM(E33:G33)))))-SUM($D60:F60)</f>
        <v>0</v>
      </c>
      <c r="H60" s="282">
        <f>+IF($C60=0,0,IF($C60=30,(H6+H33),IF($C60=60,(SUM(G6:H6)+SUM(G33:H33)),(SUM(F6:H6)+SUM(F33:H33)))))-SUM($D60:G60)</f>
        <v>0</v>
      </c>
      <c r="I60" s="288">
        <f>+IF($C60=0,0,IF($C60=30,(I6+I33),IF($C60=60,(SUM(H6:I6)+SUM(H33:I33)),(SUM(G6:I6)+SUM(G33:I33)))))-SUM($D60:H60)</f>
        <v>0</v>
      </c>
      <c r="J60" s="282">
        <f>+IF($C60=0,0,IF($C60=30,(J6+J33),IF($C60=60,(SUM(I6:J6)+SUM(I33:J33)),(SUM(H6:J6)+SUM(H33:J33)))))-SUM($D60:I60)</f>
        <v>0</v>
      </c>
      <c r="K60" s="288">
        <f>+IF($C60=0,0,IF($C60=30,(K6+K33),IF($C60=60,(SUM(J6:K6)+SUM(J33:K33)),(SUM(I6:K6)+SUM(I33:K33)))))-SUM($D60:J60)</f>
        <v>0</v>
      </c>
      <c r="L60" s="282">
        <f>+IF($C60=0,0,IF($C60=30,(L6+L33),IF($C60=60,(SUM(K6:L6)+SUM(K33:L33)),(SUM(J6:L6)+SUM(J33:L33)))))-SUM($D60:K60)</f>
        <v>0</v>
      </c>
      <c r="M60" s="288">
        <f>+IF($C60=0,0,IF($C60=30,(M6+M33),IF($C60=60,(SUM(L6:M6)+SUM(L33:M33)),(SUM(K6:M6)+SUM(K33:M33)))))-SUM($D60:L60)</f>
        <v>0</v>
      </c>
      <c r="N60" s="282">
        <f>+IF($C60=0,0,IF($C60=30,(N6+N33),IF($C60=60,(SUM(M6:N6)+SUM(M33:N33)),(SUM(L6:N6)+SUM(L33:N33)))))-SUM($D60:M60)</f>
        <v>0</v>
      </c>
      <c r="O60" s="288">
        <f>+IF($C60=0,0,IF($C60=30,(O6+O33),IF($C60=60,(SUM(N6:O6)+SUM(N33:O33)),(SUM(M6:O6)+SUM(M33:O33)))))-SUM($D60:N60)</f>
        <v>0</v>
      </c>
    </row>
    <row r="61" spans="2:17" x14ac:dyDescent="0.25">
      <c r="B61" s="290" t="str">
        <f t="shared" si="22"/>
        <v>Spese postali e telefoniche</v>
      </c>
      <c r="C61" s="164"/>
      <c r="D61" s="282">
        <f t="shared" si="24"/>
        <v>0</v>
      </c>
      <c r="E61" s="288">
        <f t="shared" si="23"/>
        <v>0</v>
      </c>
      <c r="F61" s="282">
        <f>+IF($C61=0,0,IF($C61=30,(F7+F34),IF($C61=60,(SUM(E7:F7)+SUM(E34:F34)),(SUM(D7:F7)+SUM(D34:F34)))))-SUM($D61:E61)</f>
        <v>0</v>
      </c>
      <c r="G61" s="288">
        <f>+IF($C61=0,0,IF($C61=30,(G7+G34),IF($C61=60,(SUM(F7:G7)+SUM(F34:G34)),(SUM(E7:G7)+SUM(E34:G34)))))-SUM($D61:F61)</f>
        <v>0</v>
      </c>
      <c r="H61" s="282">
        <f>+IF($C61=0,0,IF($C61=30,(H7+H34),IF($C61=60,(SUM(G7:H7)+SUM(G34:H34)),(SUM(F7:H7)+SUM(F34:H34)))))-SUM($D61:G61)</f>
        <v>0</v>
      </c>
      <c r="I61" s="288">
        <f>+IF($C61=0,0,IF($C61=30,(I7+I34),IF($C61=60,(SUM(H7:I7)+SUM(H34:I34)),(SUM(G7:I7)+SUM(G34:I34)))))-SUM($D61:H61)</f>
        <v>0</v>
      </c>
      <c r="J61" s="282">
        <f>+IF($C61=0,0,IF($C61=30,(J7+J34),IF($C61=60,(SUM(I7:J7)+SUM(I34:J34)),(SUM(H7:J7)+SUM(H34:J34)))))-SUM($D61:I61)</f>
        <v>0</v>
      </c>
      <c r="K61" s="288">
        <f>+IF($C61=0,0,IF($C61=30,(K7+K34),IF($C61=60,(SUM(J7:K7)+SUM(J34:K34)),(SUM(I7:K7)+SUM(I34:K34)))))-SUM($D61:J61)</f>
        <v>0</v>
      </c>
      <c r="L61" s="282">
        <f>+IF($C61=0,0,IF($C61=30,(L7+L34),IF($C61=60,(SUM(K7:L7)+SUM(K34:L34)),(SUM(J7:L7)+SUM(J34:L34)))))-SUM($D61:K61)</f>
        <v>0</v>
      </c>
      <c r="M61" s="288">
        <f>+IF($C61=0,0,IF($C61=30,(M7+M34),IF($C61=60,(SUM(L7:M7)+SUM(L34:M34)),(SUM(K7:M7)+SUM(K34:M34)))))-SUM($D61:L61)</f>
        <v>0</v>
      </c>
      <c r="N61" s="282">
        <f>+IF($C61=0,0,IF($C61=30,(N7+N34),IF($C61=60,(SUM(M7:N7)+SUM(M34:N34)),(SUM(L7:N7)+SUM(L34:N34)))))-SUM($D61:M61)</f>
        <v>0</v>
      </c>
      <c r="O61" s="288">
        <f>+IF($C61=0,0,IF($C61=30,(O7+O34),IF($C61=60,(SUM(N7:O7)+SUM(N34:O34)),(SUM(M7:O7)+SUM(M34:O34)))))-SUM($D61:N61)</f>
        <v>0</v>
      </c>
    </row>
    <row r="62" spans="2:17" x14ac:dyDescent="0.25">
      <c r="B62" s="290" t="str">
        <f t="shared" si="22"/>
        <v>Assicurazioni</v>
      </c>
      <c r="C62" s="164"/>
      <c r="D62" s="282">
        <f t="shared" si="24"/>
        <v>0</v>
      </c>
      <c r="E62" s="288">
        <f t="shared" si="23"/>
        <v>0</v>
      </c>
      <c r="F62" s="282">
        <f>+IF($C62=0,0,IF($C62=30,(F8+F35),IF($C62=60,(SUM(E8:F8)+SUM(E35:F35)),(SUM(D8:F8)+SUM(D35:F35)))))-SUM($D62:E62)</f>
        <v>0</v>
      </c>
      <c r="G62" s="288">
        <f>+IF($C62=0,0,IF($C62=30,(G8+G35),IF($C62=60,(SUM(F8:G8)+SUM(F35:G35)),(SUM(E8:G8)+SUM(E35:G35)))))-SUM($D62:F62)</f>
        <v>0</v>
      </c>
      <c r="H62" s="282">
        <f>+IF($C62=0,0,IF($C62=30,(H8+H35),IF($C62=60,(SUM(G8:H8)+SUM(G35:H35)),(SUM(F8:H8)+SUM(F35:H35)))))-SUM($D62:G62)</f>
        <v>0</v>
      </c>
      <c r="I62" s="288">
        <f>+IF($C62=0,0,IF($C62=30,(I8+I35),IF($C62=60,(SUM(H8:I8)+SUM(H35:I35)),(SUM(G8:I8)+SUM(G35:I35)))))-SUM($D62:H62)</f>
        <v>0</v>
      </c>
      <c r="J62" s="282">
        <f>+IF($C62=0,0,IF($C62=30,(J8+J35),IF($C62=60,(SUM(I8:J8)+SUM(I35:J35)),(SUM(H8:J8)+SUM(H35:J35)))))-SUM($D62:I62)</f>
        <v>0</v>
      </c>
      <c r="K62" s="288">
        <f>+IF($C62=0,0,IF($C62=30,(K8+K35),IF($C62=60,(SUM(J8:K8)+SUM(J35:K35)),(SUM(I8:K8)+SUM(I35:K35)))))-SUM($D62:J62)</f>
        <v>0</v>
      </c>
      <c r="L62" s="282">
        <f>+IF($C62=0,0,IF($C62=30,(L8+L35),IF($C62=60,(SUM(K8:L8)+SUM(K35:L35)),(SUM(J8:L8)+SUM(J35:L35)))))-SUM($D62:K62)</f>
        <v>0</v>
      </c>
      <c r="M62" s="288">
        <f>+IF($C62=0,0,IF($C62=30,(M8+M35),IF($C62=60,(SUM(L8:M8)+SUM(L35:M35)),(SUM(K8:M8)+SUM(K35:M35)))))-SUM($D62:L62)</f>
        <v>0</v>
      </c>
      <c r="N62" s="282">
        <f>+IF($C62=0,0,IF($C62=30,(N8+N35),IF($C62=60,(SUM(M8:N8)+SUM(M35:N35)),(SUM(L8:N8)+SUM(L35:N35)))))-SUM($D62:M62)</f>
        <v>0</v>
      </c>
      <c r="O62" s="288">
        <f>+IF($C62=0,0,IF($C62=30,(O8+O35),IF($C62=60,(SUM(N8:O8)+SUM(N35:O35)),(SUM(M8:O8)+SUM(M35:O35)))))-SUM($D62:N62)</f>
        <v>0</v>
      </c>
    </row>
    <row r="63" spans="2:17" x14ac:dyDescent="0.25">
      <c r="B63" s="290" t="str">
        <f t="shared" si="22"/>
        <v>Spese per organi sociali</v>
      </c>
      <c r="C63" s="164"/>
      <c r="D63" s="282">
        <f t="shared" si="24"/>
        <v>0</v>
      </c>
      <c r="E63" s="288">
        <f t="shared" si="23"/>
        <v>0</v>
      </c>
      <c r="F63" s="282">
        <f>+IF($C63=0,0,IF($C63=30,(F9+F36),IF($C63=60,(SUM(E9:F9)+SUM(E36:F36)),(SUM(D9:F9)+SUM(D36:F36)))))-SUM($D63:E63)</f>
        <v>0</v>
      </c>
      <c r="G63" s="288">
        <f>+IF($C63=0,0,IF($C63=30,(G9+G36),IF($C63=60,(SUM(F9:G9)+SUM(F36:G36)),(SUM(E9:G9)+SUM(E36:G36)))))-SUM($D63:F63)</f>
        <v>0</v>
      </c>
      <c r="H63" s="282">
        <f>+IF($C63=0,0,IF($C63=30,(H9+H36),IF($C63=60,(SUM(G9:H9)+SUM(G36:H36)),(SUM(F9:H9)+SUM(F36:H36)))))-SUM($D63:G63)</f>
        <v>0</v>
      </c>
      <c r="I63" s="288">
        <f>+IF($C63=0,0,IF($C63=30,(I9+I36),IF($C63=60,(SUM(H9:I9)+SUM(H36:I36)),(SUM(G9:I9)+SUM(G36:I36)))))-SUM($D63:H63)</f>
        <v>0</v>
      </c>
      <c r="J63" s="282">
        <f>+IF($C63=0,0,IF($C63=30,(J9+J36),IF($C63=60,(SUM(I9:J9)+SUM(I36:J36)),(SUM(H9:J9)+SUM(H36:J36)))))-SUM($D63:I63)</f>
        <v>0</v>
      </c>
      <c r="K63" s="288">
        <f>+IF($C63=0,0,IF($C63=30,(K9+K36),IF($C63=60,(SUM(J9:K9)+SUM(J36:K36)),(SUM(I9:K9)+SUM(I36:K36)))))-SUM($D63:J63)</f>
        <v>0</v>
      </c>
      <c r="L63" s="282">
        <f>+IF($C63=0,0,IF($C63=30,(L9+L36),IF($C63=60,(SUM(K9:L9)+SUM(K36:L36)),(SUM(J9:L9)+SUM(J36:L36)))))-SUM($D63:K63)</f>
        <v>0</v>
      </c>
      <c r="M63" s="288">
        <f>+IF($C63=0,0,IF($C63=30,(M9+M36),IF($C63=60,(SUM(L9:M9)+SUM(L36:M36)),(SUM(K9:M9)+SUM(K36:M36)))))-SUM($D63:L63)</f>
        <v>0</v>
      </c>
      <c r="N63" s="282">
        <f>+IF($C63=0,0,IF($C63=30,(N9+N36),IF($C63=60,(SUM(M9:N9)+SUM(M36:N36)),(SUM(L9:N9)+SUM(L36:N36)))))-SUM($D63:M63)</f>
        <v>0</v>
      </c>
      <c r="O63" s="288">
        <f>+IF($C63=0,0,IF($C63=30,(O9+O36),IF($C63=60,(SUM(N9:O9)+SUM(N36:O36)),(SUM(M9:O9)+SUM(M36:O36)))))-SUM($D63:N63)</f>
        <v>0</v>
      </c>
    </row>
    <row r="64" spans="2:17" x14ac:dyDescent="0.25">
      <c r="B64" s="290" t="str">
        <f t="shared" si="22"/>
        <v>Spese generali</v>
      </c>
      <c r="C64" s="164"/>
      <c r="D64" s="282">
        <f t="shared" si="24"/>
        <v>0</v>
      </c>
      <c r="E64" s="288">
        <f t="shared" si="23"/>
        <v>0</v>
      </c>
      <c r="F64" s="282">
        <f>+IF($C64=0,0,IF($C64=30,(F10+F37),IF($C64=60,(SUM(E10:F10)+SUM(E37:F37)),(SUM(D10:F10)+SUM(D37:F37)))))-SUM($D64:E64)</f>
        <v>0</v>
      </c>
      <c r="G64" s="288">
        <f>+IF($C64=0,0,IF($C64=30,(G10+G37),IF($C64=60,(SUM(F10:G10)+SUM(F37:G37)),(SUM(E10:G10)+SUM(E37:G37)))))-SUM($D64:F64)</f>
        <v>0</v>
      </c>
      <c r="H64" s="282">
        <f>+IF($C64=0,0,IF($C64=30,(H10+H37),IF($C64=60,(SUM(G10:H10)+SUM(G37:H37)),(SUM(F10:H10)+SUM(F37:H37)))))-SUM($D64:G64)</f>
        <v>0</v>
      </c>
      <c r="I64" s="288">
        <f>+IF($C64=0,0,IF($C64=30,(I10+I37),IF($C64=60,(SUM(H10:I10)+SUM(H37:I37)),(SUM(G10:I10)+SUM(G37:I37)))))-SUM($D64:H64)</f>
        <v>0</v>
      </c>
      <c r="J64" s="282">
        <f>+IF($C64=0,0,IF($C64=30,(J10+J37),IF($C64=60,(SUM(I10:J10)+SUM(I37:J37)),(SUM(H10:J10)+SUM(H37:J37)))))-SUM($D64:I64)</f>
        <v>0</v>
      </c>
      <c r="K64" s="288">
        <f>+IF($C64=0,0,IF($C64=30,(K10+K37),IF($C64=60,(SUM(J10:K10)+SUM(J37:K37)),(SUM(I10:K10)+SUM(I37:K37)))))-SUM($D64:J64)</f>
        <v>0</v>
      </c>
      <c r="L64" s="282">
        <f>+IF($C64=0,0,IF($C64=30,(L10+L37),IF($C64=60,(SUM(K10:L10)+SUM(K37:L37)),(SUM(J10:L10)+SUM(J37:L37)))))-SUM($D64:K64)</f>
        <v>0</v>
      </c>
      <c r="M64" s="288">
        <f>+IF($C64=0,0,IF($C64=30,(M10+M37),IF($C64=60,(SUM(L10:M10)+SUM(L37:M37)),(SUM(K10:M10)+SUM(K37:M37)))))-SUM($D64:L64)</f>
        <v>0</v>
      </c>
      <c r="N64" s="282">
        <f>+IF($C64=0,0,IF($C64=30,(N10+N37),IF($C64=60,(SUM(M10:N10)+SUM(M37:N37)),(SUM(L10:N10)+SUM(L37:N37)))))-SUM($D64:M64)</f>
        <v>0</v>
      </c>
      <c r="O64" s="288">
        <f>+IF($C64=0,0,IF($C64=30,(O10+O37),IF($C64=60,(SUM(N10:O10)+SUM(N37:O37)),(SUM(M10:O10)+SUM(M37:O37)))))-SUM($D64:N64)</f>
        <v>0</v>
      </c>
    </row>
    <row r="65" spans="2:15" x14ac:dyDescent="0.25">
      <c r="B65" s="290" t="str">
        <f t="shared" si="22"/>
        <v>Altri servizi di struttura</v>
      </c>
      <c r="C65" s="164"/>
      <c r="D65" s="282">
        <f t="shared" si="24"/>
        <v>0</v>
      </c>
      <c r="E65" s="288">
        <f t="shared" si="23"/>
        <v>0</v>
      </c>
      <c r="F65" s="282">
        <f>+IF($C65=0,0,IF($C65=30,(F11+F38),IF($C65=60,(SUM(E11:F11)+SUM(E38:F38)),(SUM(D11:F11)+SUM(D38:F38)))))-SUM($D65:E65)</f>
        <v>0</v>
      </c>
      <c r="G65" s="288">
        <f>+IF($C65=0,0,IF($C65=30,(G11+G38),IF($C65=60,(SUM(F11:G11)+SUM(F38:G38)),(SUM(E11:G11)+SUM(E38:G38)))))-SUM($D65:F65)</f>
        <v>0</v>
      </c>
      <c r="H65" s="282">
        <f>+IF($C65=0,0,IF($C65=30,(H11+H38),IF($C65=60,(SUM(G11:H11)+SUM(G38:H38)),(SUM(F11:H11)+SUM(F38:H38)))))-SUM($D65:G65)</f>
        <v>0</v>
      </c>
      <c r="I65" s="288">
        <f>+IF($C65=0,0,IF($C65=30,(I11+I38),IF($C65=60,(SUM(H11:I11)+SUM(H38:I38)),(SUM(G11:I11)+SUM(G38:I38)))))-SUM($D65:H65)</f>
        <v>0</v>
      </c>
      <c r="J65" s="282">
        <f>+IF($C65=0,0,IF($C65=30,(J11+J38),IF($C65=60,(SUM(I11:J11)+SUM(I38:J38)),(SUM(H11:J11)+SUM(H38:J38)))))-SUM($D65:I65)</f>
        <v>0</v>
      </c>
      <c r="K65" s="288">
        <f>+IF($C65=0,0,IF($C65=30,(K11+K38),IF($C65=60,(SUM(J11:K11)+SUM(J38:K38)),(SUM(I11:K11)+SUM(I38:K38)))))-SUM($D65:J65)</f>
        <v>0</v>
      </c>
      <c r="L65" s="282">
        <f>+IF($C65=0,0,IF($C65=30,(L11+L38),IF($C65=60,(SUM(K11:L11)+SUM(K38:L38)),(SUM(J11:L11)+SUM(J38:L38)))))-SUM($D65:K65)</f>
        <v>0</v>
      </c>
      <c r="M65" s="288">
        <f>+IF($C65=0,0,IF($C65=30,(M11+M38),IF($C65=60,(SUM(L11:M11)+SUM(L38:M38)),(SUM(K11:M11)+SUM(K38:M38)))))-SUM($D65:L65)</f>
        <v>0</v>
      </c>
      <c r="N65" s="282">
        <f>+IF($C65=0,0,IF($C65=30,(N11+N38),IF($C65=60,(SUM(M11:N11)+SUM(M38:N38)),(SUM(L11:N11)+SUM(L38:N38)))))-SUM($D65:M65)</f>
        <v>0</v>
      </c>
      <c r="O65" s="288">
        <f>+IF($C65=0,0,IF($C65=30,(O11+O38),IF($C65=60,(SUM(N11:O11)+SUM(N38:O38)),(SUM(M11:O11)+SUM(M38:O38)))))-SUM($D65:N65)</f>
        <v>0</v>
      </c>
    </row>
    <row r="66" spans="2:15" x14ac:dyDescent="0.25">
      <c r="B66" s="290" t="str">
        <f t="shared" si="22"/>
        <v>Altri materiali non proporzionali alla produzione</v>
      </c>
      <c r="C66" s="164"/>
      <c r="D66" s="282">
        <f t="shared" si="24"/>
        <v>0</v>
      </c>
      <c r="E66" s="288">
        <f t="shared" si="23"/>
        <v>0</v>
      </c>
      <c r="F66" s="282">
        <f>+IF($C66=0,0,IF($C66=30,(F12+F39),IF($C66=60,(SUM(E12:F12)+SUM(E39:F39)),(SUM(D12:F12)+SUM(D39:F39)))))-SUM($D66:E66)</f>
        <v>0</v>
      </c>
      <c r="G66" s="288">
        <f>+IF($C66=0,0,IF($C66=30,(G12+G39),IF($C66=60,(SUM(F12:G12)+SUM(F39:G39)),(SUM(E12:G12)+SUM(E39:G39)))))-SUM($D66:F66)</f>
        <v>0</v>
      </c>
      <c r="H66" s="282">
        <f>+IF($C66=0,0,IF($C66=30,(H12+H39),IF($C66=60,(SUM(G12:H12)+SUM(G39:H39)),(SUM(F12:H12)+SUM(F39:H39)))))-SUM($D66:G66)</f>
        <v>0</v>
      </c>
      <c r="I66" s="288">
        <f>+IF($C66=0,0,IF($C66=30,(I12+I39),IF($C66=60,(SUM(H12:I12)+SUM(H39:I39)),(SUM(G12:I12)+SUM(G39:I39)))))-SUM($D66:H66)</f>
        <v>0</v>
      </c>
      <c r="J66" s="282">
        <f>+IF($C66=0,0,IF($C66=30,(J12+J39),IF($C66=60,(SUM(I12:J12)+SUM(I39:J39)),(SUM(H12:J12)+SUM(H39:J39)))))-SUM($D66:I66)</f>
        <v>0</v>
      </c>
      <c r="K66" s="288">
        <f>+IF($C66=0,0,IF($C66=30,(K12+K39),IF($C66=60,(SUM(J12:K12)+SUM(J39:K39)),(SUM(I12:K12)+SUM(I39:K39)))))-SUM($D66:J66)</f>
        <v>0</v>
      </c>
      <c r="L66" s="282">
        <f>+IF($C66=0,0,IF($C66=30,(L12+L39),IF($C66=60,(SUM(K12:L12)+SUM(K39:L39)),(SUM(J12:L12)+SUM(J39:L39)))))-SUM($D66:K66)</f>
        <v>0</v>
      </c>
      <c r="M66" s="288">
        <f>+IF($C66=0,0,IF($C66=30,(M12+M39),IF($C66=60,(SUM(L12:M12)+SUM(L39:M39)),(SUM(K12:M12)+SUM(K39:M39)))))-SUM($D66:L66)</f>
        <v>0</v>
      </c>
      <c r="N66" s="282">
        <f>+IF($C66=0,0,IF($C66=30,(N12+N39),IF($C66=60,(SUM(M12:N12)+SUM(M39:N39)),(SUM(L12:N12)+SUM(L39:N39)))))-SUM($D66:M66)</f>
        <v>0</v>
      </c>
      <c r="O66" s="288">
        <f>+IF($C66=0,0,IF($C66=30,(O12+O39),IF($C66=60,(SUM(N12:O12)+SUM(N39:O39)),(SUM(M12:O12)+SUM(M39:O39)))))-SUM($D66:N66)</f>
        <v>0</v>
      </c>
    </row>
    <row r="67" spans="2:15" x14ac:dyDescent="0.25">
      <c r="B67" s="290" t="str">
        <f t="shared" si="22"/>
        <v>Canoni di locazione e di noleggio</v>
      </c>
      <c r="C67" s="164"/>
      <c r="D67" s="282">
        <f t="shared" si="24"/>
        <v>0</v>
      </c>
      <c r="E67" s="288">
        <f t="shared" si="23"/>
        <v>0</v>
      </c>
      <c r="F67" s="282">
        <f>+IF($C67=0,0,IF($C67=30,(F13+F40),IF($C67=60,(SUM(E13:F13)+SUM(E40:F40)),(SUM(D13:F13)+SUM(D40:F40)))))-SUM($D67:E67)</f>
        <v>0</v>
      </c>
      <c r="G67" s="288">
        <f>+IF($C67=0,0,IF($C67=30,(G13+G40),IF($C67=60,(SUM(F13:G13)+SUM(F40:G40)),(SUM(E13:G13)+SUM(E40:G40)))))-SUM($D67:F67)</f>
        <v>0</v>
      </c>
      <c r="H67" s="282">
        <f>+IF($C67=0,0,IF($C67=30,(H13+H40),IF($C67=60,(SUM(G13:H13)+SUM(G40:H40)),(SUM(F13:H13)+SUM(F40:H40)))))-SUM($D67:G67)</f>
        <v>0</v>
      </c>
      <c r="I67" s="288">
        <f>+IF($C67=0,0,IF($C67=30,(I13+I40),IF($C67=60,(SUM(H13:I13)+SUM(H40:I40)),(SUM(G13:I13)+SUM(G40:I40)))))-SUM($D67:H67)</f>
        <v>0</v>
      </c>
      <c r="J67" s="282">
        <f>+IF($C67=0,0,IF($C67=30,(J13+J40),IF($C67=60,(SUM(I13:J13)+SUM(I40:J40)),(SUM(H13:J13)+SUM(H40:J40)))))-SUM($D67:I67)</f>
        <v>0</v>
      </c>
      <c r="K67" s="288">
        <f>+IF($C67=0,0,IF($C67=30,(K13+K40),IF($C67=60,(SUM(J13:K13)+SUM(J40:K40)),(SUM(I13:K13)+SUM(I40:K40)))))-SUM($D67:J67)</f>
        <v>0</v>
      </c>
      <c r="L67" s="282">
        <f>+IF($C67=0,0,IF($C67=30,(L13+L40),IF($C67=60,(SUM(K13:L13)+SUM(K40:L40)),(SUM(J13:L13)+SUM(J40:L40)))))-SUM($D67:K67)</f>
        <v>0</v>
      </c>
      <c r="M67" s="288">
        <f>+IF($C67=0,0,IF($C67=30,(M13+M40),IF($C67=60,(SUM(L13:M13)+SUM(L40:M40)),(SUM(K13:M13)+SUM(K40:M40)))))-SUM($D67:L67)</f>
        <v>0</v>
      </c>
      <c r="N67" s="282">
        <f>+IF($C67=0,0,IF($C67=30,(N13+N40),IF($C67=60,(SUM(M13:N13)+SUM(M40:N40)),(SUM(L13:N13)+SUM(L40:N40)))))-SUM($D67:M67)</f>
        <v>0</v>
      </c>
      <c r="O67" s="288">
        <f>+IF($C67=0,0,IF($C67=30,(O13+O40),IF($C67=60,(SUM(N13:O13)+SUM(N40:O40)),(SUM(M13:O13)+SUM(M40:O40)))))-SUM($D67:N67)</f>
        <v>0</v>
      </c>
    </row>
    <row r="68" spans="2:15" x14ac:dyDescent="0.25">
      <c r="B68" s="290" t="str">
        <f t="shared" si="22"/>
        <v>Canoni di leasing</v>
      </c>
      <c r="C68" s="164"/>
      <c r="D68" s="282">
        <f t="shared" si="24"/>
        <v>0</v>
      </c>
      <c r="E68" s="288">
        <f t="shared" si="23"/>
        <v>0</v>
      </c>
      <c r="F68" s="282">
        <f>+IF($C68=0,0,IF($C68=30,(F14+F41),IF($C68=60,(SUM(E14:F14)+SUM(E41:F41)),(SUM(D14:F14)+SUM(D41:F41)))))-SUM($D68:E68)</f>
        <v>0</v>
      </c>
      <c r="G68" s="288">
        <f>+IF($C68=0,0,IF($C68=30,(G14+G41),IF($C68=60,(SUM(F14:G14)+SUM(F41:G41)),(SUM(E14:G14)+SUM(E41:G41)))))-SUM($D68:F68)</f>
        <v>0</v>
      </c>
      <c r="H68" s="282">
        <f>+IF($C68=0,0,IF($C68=30,(H14+H41),IF($C68=60,(SUM(G14:H14)+SUM(G41:H41)),(SUM(F14:H14)+SUM(F41:H41)))))-SUM($D68:G68)</f>
        <v>0</v>
      </c>
      <c r="I68" s="288">
        <f>+IF($C68=0,0,IF($C68=30,(I14+I41),IF($C68=60,(SUM(H14:I14)+SUM(H41:I41)),(SUM(G14:I14)+SUM(G41:I41)))))-SUM($D68:H68)</f>
        <v>0</v>
      </c>
      <c r="J68" s="282">
        <f>+IF($C68=0,0,IF($C68=30,(J14+J41),IF($C68=60,(SUM(I14:J14)+SUM(I41:J41)),(SUM(H14:J14)+SUM(H41:J41)))))-SUM($D68:I68)</f>
        <v>0</v>
      </c>
      <c r="K68" s="288">
        <f>+IF($C68=0,0,IF($C68=30,(K14+K41),IF($C68=60,(SUM(J14:K14)+SUM(J41:K41)),(SUM(I14:K14)+SUM(I41:K41)))))-SUM($D68:J68)</f>
        <v>0</v>
      </c>
      <c r="L68" s="282">
        <f>+IF($C68=0,0,IF($C68=30,(L14+L41),IF($C68=60,(SUM(K14:L14)+SUM(K41:L41)),(SUM(J14:L14)+SUM(J41:L41)))))-SUM($D68:K68)</f>
        <v>0</v>
      </c>
      <c r="M68" s="288">
        <f>+IF($C68=0,0,IF($C68=30,(M14+M41),IF($C68=60,(SUM(L14:M14)+SUM(L41:M41)),(SUM(K14:M14)+SUM(K41:M41)))))-SUM($D68:L68)</f>
        <v>0</v>
      </c>
      <c r="N68" s="282">
        <f>+IF($C68=0,0,IF($C68=30,(N14+N41),IF($C68=60,(SUM(M14:N14)+SUM(M41:N41)),(SUM(L14:N14)+SUM(L41:N41)))))-SUM($D68:M68)</f>
        <v>0</v>
      </c>
      <c r="O68" s="288">
        <f>+IF($C68=0,0,IF($C68=30,(O14+O41),IF($C68=60,(SUM(N14:O14)+SUM(N41:O41)),(SUM(M14:O14)+SUM(M41:O41)))))-SUM($D68:N68)</f>
        <v>0</v>
      </c>
    </row>
    <row r="69" spans="2:15" x14ac:dyDescent="0.25">
      <c r="B69" s="290" t="str">
        <f t="shared" si="22"/>
        <v>Formazione del personale</v>
      </c>
      <c r="C69" s="164"/>
      <c r="D69" s="282">
        <f t="shared" si="24"/>
        <v>0</v>
      </c>
      <c r="E69" s="288">
        <f t="shared" si="23"/>
        <v>0</v>
      </c>
      <c r="F69" s="282">
        <f>+IF($C69=0,0,IF($C69=30,(F15+F42),IF($C69=60,(SUM(E15:F15)+SUM(E42:F42)),(SUM(D15:F15)+SUM(D42:F42)))))-SUM($D69:E69)</f>
        <v>0</v>
      </c>
      <c r="G69" s="288">
        <f>+IF($C69=0,0,IF($C69=30,(G15+G42),IF($C69=60,(SUM(F15:G15)+SUM(F42:G42)),(SUM(E15:G15)+SUM(E42:G42)))))-SUM($D69:F69)</f>
        <v>0</v>
      </c>
      <c r="H69" s="282">
        <f>+IF($C69=0,0,IF($C69=30,(H15+H42),IF($C69=60,(SUM(G15:H15)+SUM(G42:H42)),(SUM(F15:H15)+SUM(F42:H42)))))-SUM($D69:G69)</f>
        <v>0</v>
      </c>
      <c r="I69" s="288">
        <f>+IF($C69=0,0,IF($C69=30,(I15+I42),IF($C69=60,(SUM(H15:I15)+SUM(H42:I42)),(SUM(G15:I15)+SUM(G42:I42)))))-SUM($D69:H69)</f>
        <v>0</v>
      </c>
      <c r="J69" s="282">
        <f>+IF($C69=0,0,IF($C69=30,(J15+J42),IF($C69=60,(SUM(I15:J15)+SUM(I42:J42)),(SUM(H15:J15)+SUM(H42:J42)))))-SUM($D69:I69)</f>
        <v>0</v>
      </c>
      <c r="K69" s="288">
        <f>+IF($C69=0,0,IF($C69=30,(K15+K42),IF($C69=60,(SUM(J15:K15)+SUM(J42:K42)),(SUM(I15:K15)+SUM(I42:K42)))))-SUM($D69:J69)</f>
        <v>0</v>
      </c>
      <c r="L69" s="282">
        <f>+IF($C69=0,0,IF($C69=30,(L15+L42),IF($C69=60,(SUM(K15:L15)+SUM(K42:L42)),(SUM(J15:L15)+SUM(J42:L42)))))-SUM($D69:K69)</f>
        <v>0</v>
      </c>
      <c r="M69" s="288">
        <f>+IF($C69=0,0,IF($C69=30,(M15+M42),IF($C69=60,(SUM(L15:M15)+SUM(L42:M42)),(SUM(K15:M15)+SUM(K42:M42)))))-SUM($D69:L69)</f>
        <v>0</v>
      </c>
      <c r="N69" s="282">
        <f>+IF($C69=0,0,IF($C69=30,(N15+N42),IF($C69=60,(SUM(M15:N15)+SUM(M42:N42)),(SUM(L15:N15)+SUM(L42:N42)))))-SUM($D69:M69)</f>
        <v>0</v>
      </c>
      <c r="O69" s="288">
        <f>+IF($C69=0,0,IF($C69=30,(O15+O42),IF($C69=60,(SUM(N15:O15)+SUM(N42:O42)),(SUM(M15:O15)+SUM(M42:O42)))))-SUM($D69:N69)</f>
        <v>0</v>
      </c>
    </row>
    <row r="70" spans="2:15" x14ac:dyDescent="0.25">
      <c r="B70" s="290" t="str">
        <f t="shared" si="22"/>
        <v>Altri costi per godimento beni di terzi</v>
      </c>
      <c r="C70" s="164"/>
      <c r="D70" s="282">
        <f t="shared" si="24"/>
        <v>0</v>
      </c>
      <c r="E70" s="288">
        <f t="shared" si="23"/>
        <v>0</v>
      </c>
      <c r="F70" s="282">
        <f>+IF($C70=0,0,IF($C70=30,(F16+F43),IF($C70=60,(SUM(E16:F16)+SUM(E43:F43)),(SUM(D16:F16)+SUM(D43:F43)))))-SUM($D70:E70)</f>
        <v>0</v>
      </c>
      <c r="G70" s="288">
        <f>+IF($C70=0,0,IF($C70=30,(G16+G43),IF($C70=60,(SUM(F16:G16)+SUM(F43:G43)),(SUM(E16:G16)+SUM(E43:G43)))))-SUM($D70:F70)</f>
        <v>0</v>
      </c>
      <c r="H70" s="282">
        <f>+IF($C70=0,0,IF($C70=30,(H16+H43),IF($C70=60,(SUM(G16:H16)+SUM(G43:H43)),(SUM(F16:H16)+SUM(F43:H43)))))-SUM($D70:G70)</f>
        <v>0</v>
      </c>
      <c r="I70" s="288">
        <f>+IF($C70=0,0,IF($C70=30,(I16+I43),IF($C70=60,(SUM(H16:I16)+SUM(H43:I43)),(SUM(G16:I16)+SUM(G43:I43)))))-SUM($D70:H70)</f>
        <v>0</v>
      </c>
      <c r="J70" s="282">
        <f>+IF($C70=0,0,IF($C70=30,(J16+J43),IF($C70=60,(SUM(I16:J16)+SUM(I43:J43)),(SUM(H16:J16)+SUM(H43:J43)))))-SUM($D70:I70)</f>
        <v>0</v>
      </c>
      <c r="K70" s="288">
        <f>+IF($C70=0,0,IF($C70=30,(K16+K43),IF($C70=60,(SUM(J16:K16)+SUM(J43:K43)),(SUM(I16:K16)+SUM(I43:K43)))))-SUM($D70:J70)</f>
        <v>0</v>
      </c>
      <c r="L70" s="282">
        <f>+IF($C70=0,0,IF($C70=30,(L16+L43),IF($C70=60,(SUM(K16:L16)+SUM(K43:L43)),(SUM(J16:L16)+SUM(J43:L43)))))-SUM($D70:K70)</f>
        <v>0</v>
      </c>
      <c r="M70" s="288">
        <f>+IF($C70=0,0,IF($C70=30,(M16+M43),IF($C70=60,(SUM(L16:M16)+SUM(L43:M43)),(SUM(K16:M16)+SUM(K43:M43)))))-SUM($D70:L70)</f>
        <v>0</v>
      </c>
      <c r="N70" s="282">
        <f>+IF($C70=0,0,IF($C70=30,(N16+N43),IF($C70=60,(SUM(M16:N16)+SUM(M43:N43)),(SUM(L16:N16)+SUM(L43:N43)))))-SUM($D70:M70)</f>
        <v>0</v>
      </c>
      <c r="O70" s="288">
        <f>+IF($C70=0,0,IF($C70=30,(O16+O43),IF($C70=60,(SUM(N16:O16)+SUM(N43:O43)),(SUM(M16:O16)+SUM(M43:O43)))))-SUM($D70:N70)</f>
        <v>0</v>
      </c>
    </row>
    <row r="71" spans="2:15" x14ac:dyDescent="0.25">
      <c r="B71" s="290" t="str">
        <f t="shared" si="22"/>
        <v>Accantonamento per rischi</v>
      </c>
      <c r="C71" s="164"/>
      <c r="D71" s="282">
        <f t="shared" si="24"/>
        <v>0</v>
      </c>
      <c r="E71" s="288">
        <f t="shared" si="23"/>
        <v>0</v>
      </c>
      <c r="F71" s="282">
        <f>+IF($C71=0,0,IF($C71=30,(F17+F44),IF($C71=60,(SUM(E17:F17)+SUM(E44:F44)),(SUM(D17:F17)+SUM(D44:F44)))))-SUM($D71:E71)</f>
        <v>0</v>
      </c>
      <c r="G71" s="288">
        <f>+IF($C71=0,0,IF($C71=30,(G17+G44),IF($C71=60,(SUM(F17:G17)+SUM(F44:G44)),(SUM(E17:G17)+SUM(E44:G44)))))-SUM($D71:F71)</f>
        <v>0</v>
      </c>
      <c r="H71" s="282">
        <f>+IF($C71=0,0,IF($C71=30,(H17+H44),IF($C71=60,(SUM(G17:H17)+SUM(G44:H44)),(SUM(F17:H17)+SUM(F44:H44)))))-SUM($D71:G71)</f>
        <v>0</v>
      </c>
      <c r="I71" s="288">
        <f>+IF($C71=0,0,IF($C71=30,(I17+I44),IF($C71=60,(SUM(H17:I17)+SUM(H44:I44)),(SUM(G17:I17)+SUM(G44:I44)))))-SUM($D71:H71)</f>
        <v>0</v>
      </c>
      <c r="J71" s="282">
        <f>+IF($C71=0,0,IF($C71=30,(J17+J44),IF($C71=60,(SUM(I17:J17)+SUM(I44:J44)),(SUM(H17:J17)+SUM(H44:J44)))))-SUM($D71:I71)</f>
        <v>0</v>
      </c>
      <c r="K71" s="288">
        <f>+IF($C71=0,0,IF($C71=30,(K17+K44),IF($C71=60,(SUM(J17:K17)+SUM(J44:K44)),(SUM(I17:K17)+SUM(I44:K44)))))-SUM($D71:J71)</f>
        <v>0</v>
      </c>
      <c r="L71" s="282">
        <f>+IF($C71=0,0,IF($C71=30,(L17+L44),IF($C71=60,(SUM(K17:L17)+SUM(K44:L44)),(SUM(J17:L17)+SUM(J44:L44)))))-SUM($D71:K71)</f>
        <v>0</v>
      </c>
      <c r="M71" s="288">
        <f>+IF($C71=0,0,IF($C71=30,(M17+M44),IF($C71=60,(SUM(L17:M17)+SUM(L44:M44)),(SUM(K17:M17)+SUM(K44:M44)))))-SUM($D71:L71)</f>
        <v>0</v>
      </c>
      <c r="N71" s="282">
        <f>+IF($C71=0,0,IF($C71=30,(N17+N44),IF($C71=60,(SUM(M17:N17)+SUM(M44:N44)),(SUM(L17:N17)+SUM(L44:N44)))))-SUM($D71:M71)</f>
        <v>0</v>
      </c>
      <c r="O71" s="288">
        <f>+IF($C71=0,0,IF($C71=30,(O17+O44),IF($C71=60,(SUM(N17:O17)+SUM(N44:O44)),(SUM(M17:O17)+SUM(M44:O44)))))-SUM($D71:N71)</f>
        <v>0</v>
      </c>
    </row>
    <row r="72" spans="2:15" x14ac:dyDescent="0.25">
      <c r="B72" s="290" t="str">
        <f t="shared" si="22"/>
        <v>Altri accantonamenti</v>
      </c>
      <c r="C72" s="164"/>
      <c r="D72" s="282">
        <f t="shared" si="24"/>
        <v>0</v>
      </c>
      <c r="E72" s="288">
        <f t="shared" si="23"/>
        <v>0</v>
      </c>
      <c r="F72" s="282">
        <f>+IF($C72=0,0,IF($C72=30,(F18+F45),IF($C72=60,(SUM(E18:F18)+SUM(E45:F45)),(SUM(D18:F18)+SUM(D45:F45)))))-SUM($D72:E72)</f>
        <v>0</v>
      </c>
      <c r="G72" s="288">
        <f>+IF($C72=0,0,IF($C72=30,(G18+G45),IF($C72=60,(SUM(F18:G18)+SUM(F45:G45)),(SUM(E18:G18)+SUM(E45:G45)))))-SUM($D72:F72)</f>
        <v>0</v>
      </c>
      <c r="H72" s="282">
        <f>+IF($C72=0,0,IF($C72=30,(H18+H45),IF($C72=60,(SUM(G18:H18)+SUM(G45:H45)),(SUM(F18:H18)+SUM(F45:H45)))))-SUM($D72:G72)</f>
        <v>0</v>
      </c>
      <c r="I72" s="288">
        <f>+IF($C72=0,0,IF($C72=30,(I18+I45),IF($C72=60,(SUM(H18:I18)+SUM(H45:I45)),(SUM(G18:I18)+SUM(G45:I45)))))-SUM($D72:H72)</f>
        <v>0</v>
      </c>
      <c r="J72" s="282">
        <f>+IF($C72=0,0,IF($C72=30,(J18+J45),IF($C72=60,(SUM(I18:J18)+SUM(I45:J45)),(SUM(H18:J18)+SUM(H45:J45)))))-SUM($D72:I72)</f>
        <v>0</v>
      </c>
      <c r="K72" s="288">
        <f>+IF($C72=0,0,IF($C72=30,(K18+K45),IF($C72=60,(SUM(J18:K18)+SUM(J45:K45)),(SUM(I18:K18)+SUM(I45:K45)))))-SUM($D72:J72)</f>
        <v>0</v>
      </c>
      <c r="L72" s="282">
        <f>+IF($C72=0,0,IF($C72=30,(L18+L45),IF($C72=60,(SUM(K18:L18)+SUM(K45:L45)),(SUM(J18:L18)+SUM(J45:L45)))))-SUM($D72:K72)</f>
        <v>0</v>
      </c>
      <c r="M72" s="288">
        <f>+IF($C72=0,0,IF($C72=30,(M18+M45),IF($C72=60,(SUM(L18:M18)+SUM(L45:M45)),(SUM(K18:M18)+SUM(K45:M45)))))-SUM($D72:L72)</f>
        <v>0</v>
      </c>
      <c r="N72" s="282">
        <f>+IF($C72=0,0,IF($C72=30,(N18+N45),IF($C72=60,(SUM(M18:N18)+SUM(M45:N45)),(SUM(L18:N18)+SUM(L45:N45)))))-SUM($D72:M72)</f>
        <v>0</v>
      </c>
      <c r="O72" s="288">
        <f>+IF($C72=0,0,IF($C72=30,(O18+O45),IF($C72=60,(SUM(N18:O18)+SUM(N45:O45)),(SUM(M18:O18)+SUM(M45:O45)))))-SUM($D72:N72)</f>
        <v>0</v>
      </c>
    </row>
    <row r="73" spans="2:15" x14ac:dyDescent="0.25">
      <c r="B73" s="290" t="str">
        <f t="shared" si="22"/>
        <v>Altri costi di gestione tipica</v>
      </c>
      <c r="C73" s="164"/>
      <c r="D73" s="282">
        <f t="shared" si="24"/>
        <v>0</v>
      </c>
      <c r="E73" s="288">
        <f t="shared" si="23"/>
        <v>0</v>
      </c>
      <c r="F73" s="282">
        <f>+IF($C73=0,0,IF($C73=30,(F19+F46),IF($C73=60,(SUM(E19:F19)+SUM(E46:F46)),(SUM(D19:F19)+SUM(D46:F46)))))-SUM($D73:E73)</f>
        <v>0</v>
      </c>
      <c r="G73" s="288">
        <f>+IF($C73=0,0,IF($C73=30,(G19+G46),IF($C73=60,(SUM(F19:G19)+SUM(F46:G46)),(SUM(E19:G19)+SUM(E46:G46)))))-SUM($D73:F73)</f>
        <v>0</v>
      </c>
      <c r="H73" s="282">
        <f>+IF($C73=0,0,IF($C73=30,(H19+H46),IF($C73=60,(SUM(G19:H19)+SUM(G46:H46)),(SUM(F19:H19)+SUM(F46:H46)))))-SUM($D73:G73)</f>
        <v>0</v>
      </c>
      <c r="I73" s="288">
        <f>+IF($C73=0,0,IF($C73=30,(I19+I46),IF($C73=60,(SUM(H19:I19)+SUM(H46:I46)),(SUM(G19:I19)+SUM(G46:I46)))))-SUM($D73:H73)</f>
        <v>0</v>
      </c>
      <c r="J73" s="282">
        <f>+IF($C73=0,0,IF($C73=30,(J19+J46),IF($C73=60,(SUM(I19:J19)+SUM(I46:J46)),(SUM(H19:J19)+SUM(H46:J46)))))-SUM($D73:I73)</f>
        <v>0</v>
      </c>
      <c r="K73" s="288">
        <f>+IF($C73=0,0,IF($C73=30,(K19+K46),IF($C73=60,(SUM(J19:K19)+SUM(J46:K46)),(SUM(I19:K19)+SUM(I46:K46)))))-SUM($D73:J73)</f>
        <v>0</v>
      </c>
      <c r="L73" s="282">
        <f>+IF($C73=0,0,IF($C73=30,(L19+L46),IF($C73=60,(SUM(K19:L19)+SUM(K46:L46)),(SUM(J19:L19)+SUM(J46:L46)))))-SUM($D73:K73)</f>
        <v>0</v>
      </c>
      <c r="M73" s="288">
        <f>+IF($C73=0,0,IF($C73=30,(M19+M46),IF($C73=60,(SUM(L19:M19)+SUM(L46:M46)),(SUM(K19:M19)+SUM(K46:M46)))))-SUM($D73:L73)</f>
        <v>0</v>
      </c>
      <c r="N73" s="282">
        <f>+IF($C73=0,0,IF($C73=30,(N19+N46),IF($C73=60,(SUM(M19:N19)+SUM(M46:N46)),(SUM(L19:N19)+SUM(L46:N46)))))-SUM($D73:M73)</f>
        <v>0</v>
      </c>
      <c r="O73" s="288">
        <f>+IF($C73=0,0,IF($C73=30,(O19+O46),IF($C73=60,(SUM(N19:O19)+SUM(N46:O46)),(SUM(M19:O19)+SUM(M46:O46)))))-SUM($D73:N73)</f>
        <v>0</v>
      </c>
    </row>
    <row r="74" spans="2:15" x14ac:dyDescent="0.25">
      <c r="B74" s="290" t="str">
        <f t="shared" si="22"/>
        <v>Attività di ricerca e sviluppo</v>
      </c>
      <c r="C74" s="164"/>
      <c r="D74" s="282">
        <f t="shared" si="24"/>
        <v>0</v>
      </c>
      <c r="E74" s="288">
        <f t="shared" si="23"/>
        <v>0</v>
      </c>
      <c r="F74" s="282">
        <f>+IF($C74=0,0,IF($C74=30,(F20+F47),IF($C74=60,(SUM(E20:F20)+SUM(E47:F47)),(SUM(D20:F20)+SUM(D47:F47)))))-SUM($D74:E74)</f>
        <v>0</v>
      </c>
      <c r="G74" s="288">
        <f>+IF($C74=0,0,IF($C74=30,(G20+G47),IF($C74=60,(SUM(F20:G20)+SUM(F47:G47)),(SUM(E20:G20)+SUM(E47:G47)))))-SUM($D74:F74)</f>
        <v>0</v>
      </c>
      <c r="H74" s="282">
        <f>+IF($C74=0,0,IF($C74=30,(H20+H47),IF($C74=60,(SUM(G20:H20)+SUM(G47:H47)),(SUM(F20:H20)+SUM(F47:H47)))))-SUM($D74:G74)</f>
        <v>0</v>
      </c>
      <c r="I74" s="288">
        <f>+IF($C74=0,0,IF($C74=30,(I20+I47),IF($C74=60,(SUM(H20:I20)+SUM(H47:I47)),(SUM(G20:I20)+SUM(G47:I47)))))-SUM($D74:H74)</f>
        <v>0</v>
      </c>
      <c r="J74" s="282">
        <f>+IF($C74=0,0,IF($C74=30,(J20+J47),IF($C74=60,(SUM(I20:J20)+SUM(I47:J47)),(SUM(H20:J20)+SUM(H47:J47)))))-SUM($D74:I74)</f>
        <v>0</v>
      </c>
      <c r="K74" s="288">
        <f>+IF($C74=0,0,IF($C74=30,(K20+K47),IF($C74=60,(SUM(J20:K20)+SUM(J47:K47)),(SUM(I20:K20)+SUM(I47:K47)))))-SUM($D74:J74)</f>
        <v>0</v>
      </c>
      <c r="L74" s="282">
        <f>+IF($C74=0,0,IF($C74=30,(L20+L47),IF($C74=60,(SUM(K20:L20)+SUM(K47:L47)),(SUM(J20:L20)+SUM(J47:L47)))))-SUM($D74:K74)</f>
        <v>0</v>
      </c>
      <c r="M74" s="288">
        <f>+IF($C74=0,0,IF($C74=30,(M20+M47),IF($C74=60,(SUM(L20:M20)+SUM(L47:M47)),(SUM(K20:M20)+SUM(K47:M47)))))-SUM($D74:L74)</f>
        <v>0</v>
      </c>
      <c r="N74" s="282">
        <f>+IF($C74=0,0,IF($C74=30,(N20+N47),IF($C74=60,(SUM(M20:N20)+SUM(M47:N47)),(SUM(L20:N20)+SUM(L47:N47)))))-SUM($D74:M74)</f>
        <v>0</v>
      </c>
      <c r="O74" s="288">
        <f>+IF($C74=0,0,IF($C74=30,(O20+O47),IF($C74=60,(SUM(N20:O20)+SUM(N47:O47)),(SUM(M20:O20)+SUM(M47:O47)))))-SUM($D74:N74)</f>
        <v>0</v>
      </c>
    </row>
    <row r="75" spans="2:15" x14ac:dyDescent="0.25">
      <c r="B75" s="290" t="str">
        <f t="shared" si="22"/>
        <v>Marketing e pubblicità</v>
      </c>
      <c r="C75" s="164"/>
      <c r="D75" s="282">
        <f t="shared" si="24"/>
        <v>0</v>
      </c>
      <c r="E75" s="288">
        <f t="shared" si="23"/>
        <v>0</v>
      </c>
      <c r="F75" s="282">
        <f>+IF($C75=0,0,IF($C75=30,(F21+F48),IF($C75=60,(SUM(E21:F21)+SUM(E48:F48)),(SUM(D21:F21)+SUM(D48:F48)))))-SUM($D75:E75)</f>
        <v>0</v>
      </c>
      <c r="G75" s="288">
        <f>+IF($C75=0,0,IF($C75=30,(G21+G48),IF($C75=60,(SUM(F21:G21)+SUM(F48:G48)),(SUM(E21:G21)+SUM(E48:G48)))))-SUM($D75:F75)</f>
        <v>0</v>
      </c>
      <c r="H75" s="282">
        <f>+IF($C75=0,0,IF($C75=30,(H21+H48),IF($C75=60,(SUM(G21:H21)+SUM(G48:H48)),(SUM(F21:H21)+SUM(F48:H48)))))-SUM($D75:G75)</f>
        <v>0</v>
      </c>
      <c r="I75" s="288">
        <f>+IF($C75=0,0,IF($C75=30,(I21+I48),IF($C75=60,(SUM(H21:I21)+SUM(H48:I48)),(SUM(G21:I21)+SUM(G48:I48)))))-SUM($D75:H75)</f>
        <v>0</v>
      </c>
      <c r="J75" s="282">
        <f>+IF($C75=0,0,IF($C75=30,(J21+J48),IF($C75=60,(SUM(I21:J21)+SUM(I48:J48)),(SUM(H21:J21)+SUM(H48:J48)))))-SUM($D75:I75)</f>
        <v>0</v>
      </c>
      <c r="K75" s="288">
        <f>+IF($C75=0,0,IF($C75=30,(K21+K48),IF($C75=60,(SUM(J21:K21)+SUM(J48:K48)),(SUM(I21:K21)+SUM(I48:K48)))))-SUM($D75:J75)</f>
        <v>0</v>
      </c>
      <c r="L75" s="282">
        <f>+IF($C75=0,0,IF($C75=30,(L21+L48),IF($C75=60,(SUM(K21:L21)+SUM(K48:L48)),(SUM(J21:L21)+SUM(J48:L48)))))-SUM($D75:K75)</f>
        <v>0</v>
      </c>
      <c r="M75" s="288">
        <f>+IF($C75=0,0,IF($C75=30,(M21+M48),IF($C75=60,(SUM(L21:M21)+SUM(L48:M48)),(SUM(K21:M21)+SUM(K48:M48)))))-SUM($D75:L75)</f>
        <v>0</v>
      </c>
      <c r="N75" s="282">
        <f>+IF($C75=0,0,IF($C75=30,(N21+N48),IF($C75=60,(SUM(M21:N21)+SUM(M48:N48)),(SUM(L21:N21)+SUM(L48:N48)))))-SUM($D75:M75)</f>
        <v>0</v>
      </c>
      <c r="O75" s="288">
        <f>+IF($C75=0,0,IF($C75=30,(O21+O48),IF($C75=60,(SUM(N21:O21)+SUM(N48:O48)),(SUM(M21:O21)+SUM(M48:O48)))))-SUM($D75:N75)</f>
        <v>0</v>
      </c>
    </row>
    <row r="76" spans="2:15" x14ac:dyDescent="0.25">
      <c r="B76" s="290" t="str">
        <f t="shared" si="22"/>
        <v>Altri servizi discrezionali</v>
      </c>
      <c r="C76" s="164"/>
      <c r="D76" s="282">
        <f t="shared" si="24"/>
        <v>0</v>
      </c>
      <c r="E76" s="288">
        <f t="shared" si="23"/>
        <v>0</v>
      </c>
      <c r="F76" s="282">
        <f>+IF($C76=0,0,IF($C76=30,(F22+F49),IF($C76=60,(SUM(E22:F22)+SUM(E49:F49)),(SUM(D22:F22)+SUM(D49:F49)))))-SUM($D76:E76)</f>
        <v>0</v>
      </c>
      <c r="G76" s="288">
        <f>+IF($C76=0,0,IF($C76=30,(G22+G49),IF($C76=60,(SUM(F22:G22)+SUM(F49:G49)),(SUM(E22:G22)+SUM(E49:G49)))))-SUM($D76:F76)</f>
        <v>0</v>
      </c>
      <c r="H76" s="282">
        <f>+IF($C76=0,0,IF($C76=30,(H22+H49),IF($C76=60,(SUM(G22:H22)+SUM(G49:H49)),(SUM(F22:H22)+SUM(F49:H49)))))-SUM($D76:G76)</f>
        <v>0</v>
      </c>
      <c r="I76" s="288">
        <f>+IF($C76=0,0,IF($C76=30,(I22+I49),IF($C76=60,(SUM(H22:I22)+SUM(H49:I49)),(SUM(G22:I22)+SUM(G49:I49)))))-SUM($D76:H76)</f>
        <v>0</v>
      </c>
      <c r="J76" s="282">
        <f>+IF($C76=0,0,IF($C76=30,(J22+J49),IF($C76=60,(SUM(I22:J22)+SUM(I49:J49)),(SUM(H22:J22)+SUM(H49:J49)))))-SUM($D76:I76)</f>
        <v>0</v>
      </c>
      <c r="K76" s="288">
        <f>+IF($C76=0,0,IF($C76=30,(K22+K49),IF($C76=60,(SUM(J22:K22)+SUM(J49:K49)),(SUM(I22:K22)+SUM(I49:K49)))))-SUM($D76:J76)</f>
        <v>0</v>
      </c>
      <c r="L76" s="282">
        <f>+IF($C76=0,0,IF($C76=30,(L22+L49),IF($C76=60,(SUM(K22:L22)+SUM(K49:L49)),(SUM(J22:L22)+SUM(J49:L49)))))-SUM($D76:K76)</f>
        <v>0</v>
      </c>
      <c r="M76" s="288">
        <f>+IF($C76=0,0,IF($C76=30,(M22+M49),IF($C76=60,(SUM(L22:M22)+SUM(L49:M49)),(SUM(K22:M22)+SUM(K49:M49)))))-SUM($D76:L76)</f>
        <v>0</v>
      </c>
      <c r="N76" s="282">
        <f>+IF($C76=0,0,IF($C76=30,(N22+N49),IF($C76=60,(SUM(M22:N22)+SUM(M49:N49)),(SUM(L22:N22)+SUM(L49:N49)))))-SUM($D76:M76)</f>
        <v>0</v>
      </c>
      <c r="O76" s="288">
        <f>+IF($C76=0,0,IF($C76=30,(O22+O49),IF($C76=60,(SUM(N22:O22)+SUM(N49:O49)),(SUM(M22:O22)+SUM(M49:O49)))))-SUM($D76:N76)</f>
        <v>0</v>
      </c>
    </row>
    <row r="77" spans="2:15" x14ac:dyDescent="0.25">
      <c r="B77" s="290">
        <f t="shared" si="22"/>
        <v>0</v>
      </c>
      <c r="C77" s="164"/>
      <c r="D77" s="282">
        <f t="shared" si="24"/>
        <v>0</v>
      </c>
      <c r="E77" s="288">
        <f t="shared" si="23"/>
        <v>0</v>
      </c>
      <c r="F77" s="282">
        <f>+IF($C77=0,0,IF($C77=30,(F23+F50),IF($C77=60,(SUM(E23:F23)+SUM(E50:F50)),(SUM(D23:F23)+SUM(D50:F50)))))-SUM($D77:E77)</f>
        <v>0</v>
      </c>
      <c r="G77" s="288">
        <f>+IF($C77=0,0,IF($C77=30,(G23+G50),IF($C77=60,(SUM(F23:G23)+SUM(F50:G50)),(SUM(E23:G23)+SUM(E50:G50)))))-SUM($D77:F77)</f>
        <v>0</v>
      </c>
      <c r="H77" s="282">
        <f>+IF($C77=0,0,IF($C77=30,(H23+H50),IF($C77=60,(SUM(G23:H23)+SUM(G50:H50)),(SUM(F23:H23)+SUM(F50:H50)))))-SUM($D77:G77)</f>
        <v>0</v>
      </c>
      <c r="I77" s="288">
        <f>+IF($C77=0,0,IF($C77=30,(I23+I50),IF($C77=60,(SUM(H23:I23)+SUM(H50:I50)),(SUM(G23:I23)+SUM(G50:I50)))))-SUM($D77:H77)</f>
        <v>0</v>
      </c>
      <c r="J77" s="282">
        <f>+IF($C77=0,0,IF($C77=30,(J23+J50),IF($C77=60,(SUM(I23:J23)+SUM(I50:J50)),(SUM(H23:J23)+SUM(H50:J50)))))-SUM($D77:I77)</f>
        <v>0</v>
      </c>
      <c r="K77" s="288">
        <f>+IF($C77=0,0,IF($C77=30,(K23+K50),IF($C77=60,(SUM(J23:K23)+SUM(J50:K50)),(SUM(I23:K23)+SUM(I50:K50)))))-SUM($D77:J77)</f>
        <v>0</v>
      </c>
      <c r="L77" s="282">
        <f>+IF($C77=0,0,IF($C77=30,(L23+L50),IF($C77=60,(SUM(K23:L23)+SUM(K50:L50)),(SUM(J23:L23)+SUM(J50:L50)))))-SUM($D77:K77)</f>
        <v>0</v>
      </c>
      <c r="M77" s="288">
        <f>+IF($C77=0,0,IF($C77=30,(M23+M50),IF($C77=60,(SUM(L23:M23)+SUM(L50:M50)),(SUM(K23:M23)+SUM(K50:M50)))))-SUM($D77:L77)</f>
        <v>0</v>
      </c>
      <c r="N77" s="282">
        <f>+IF($C77=0,0,IF($C77=30,(N23+N50),IF($C77=60,(SUM(M23:N23)+SUM(M50:N50)),(SUM(L23:N23)+SUM(L50:N50)))))-SUM($D77:M77)</f>
        <v>0</v>
      </c>
      <c r="O77" s="288">
        <f>+IF($C77=0,0,IF($C77=30,(O23+O50),IF($C77=60,(SUM(N23:O23)+SUM(N50:O50)),(SUM(M23:O23)+SUM(M50:O50)))))-SUM($D77:N77)</f>
        <v>0</v>
      </c>
    </row>
    <row r="78" spans="2:15" x14ac:dyDescent="0.25">
      <c r="B78" s="290">
        <f t="shared" si="22"/>
        <v>0</v>
      </c>
      <c r="C78" s="164"/>
      <c r="D78" s="282">
        <f t="shared" si="24"/>
        <v>0</v>
      </c>
      <c r="E78" s="288">
        <f t="shared" si="23"/>
        <v>0</v>
      </c>
      <c r="F78" s="282">
        <f>+IF($C78=0,0,IF($C78=30,(F24+F51),IF($C78=60,(SUM(E24:F24)+SUM(E51:F51)),(SUM(D24:F24)+SUM(D51:F51)))))-SUM($D78:E78)</f>
        <v>0</v>
      </c>
      <c r="G78" s="288">
        <f>+IF($C78=0,0,IF($C78=30,(G24+G51),IF($C78=60,(SUM(F24:G24)+SUM(F51:G51)),(SUM(E24:G24)+SUM(E51:G51)))))-SUM($D78:F78)</f>
        <v>0</v>
      </c>
      <c r="H78" s="282">
        <f>+IF($C78=0,0,IF($C78=30,(H24+H51),IF($C78=60,(SUM(G24:H24)+SUM(G51:H51)),(SUM(F24:H24)+SUM(F51:H51)))))-SUM($D78:G78)</f>
        <v>0</v>
      </c>
      <c r="I78" s="288">
        <f>+IF($C78=0,0,IF($C78=30,(I24+I51),IF($C78=60,(SUM(H24:I24)+SUM(H51:I51)),(SUM(G24:I24)+SUM(G51:I51)))))-SUM($D78:H78)</f>
        <v>0</v>
      </c>
      <c r="J78" s="282">
        <f>+IF($C78=0,0,IF($C78=30,(J24+J51),IF($C78=60,(SUM(I24:J24)+SUM(I51:J51)),(SUM(H24:J24)+SUM(H51:J51)))))-SUM($D78:I78)</f>
        <v>0</v>
      </c>
      <c r="K78" s="288">
        <f>+IF($C78=0,0,IF($C78=30,(K24+K51),IF($C78=60,(SUM(J24:K24)+SUM(J51:K51)),(SUM(I24:K24)+SUM(I51:K51)))))-SUM($D78:J78)</f>
        <v>0</v>
      </c>
      <c r="L78" s="282">
        <f>+IF($C78=0,0,IF($C78=30,(L24+L51),IF($C78=60,(SUM(K24:L24)+SUM(K51:L51)),(SUM(J24:L24)+SUM(J51:L51)))))-SUM($D78:K78)</f>
        <v>0</v>
      </c>
      <c r="M78" s="288">
        <f>+IF($C78=0,0,IF($C78=30,(M24+M51),IF($C78=60,(SUM(L24:M24)+SUM(L51:M51)),(SUM(K24:M24)+SUM(K51:M51)))))-SUM($D78:L78)</f>
        <v>0</v>
      </c>
      <c r="N78" s="282">
        <f>+IF($C78=0,0,IF($C78=30,(N24+N51),IF($C78=60,(SUM(M24:N24)+SUM(M51:N51)),(SUM(L24:N24)+SUM(L51:N51)))))-SUM($D78:M78)</f>
        <v>0</v>
      </c>
      <c r="O78" s="288">
        <f>+IF($C78=0,0,IF($C78=30,(O24+O51),IF($C78=60,(SUM(N24:O24)+SUM(N51:O51)),(SUM(M24:O24)+SUM(M51:O51)))))-SUM($D78:N78)</f>
        <v>0</v>
      </c>
    </row>
    <row r="79" spans="2:15" x14ac:dyDescent="0.25">
      <c r="B79" s="290">
        <f t="shared" si="22"/>
        <v>0</v>
      </c>
      <c r="C79" s="164"/>
      <c r="D79" s="282">
        <f t="shared" si="24"/>
        <v>0</v>
      </c>
      <c r="E79" s="288">
        <f t="shared" si="23"/>
        <v>0</v>
      </c>
      <c r="F79" s="282">
        <f>+IF($C79=0,0,IF($C79=30,(F25+F52),IF($C79=60,(SUM(E25:F25)+SUM(E52:F52)),(SUM(D25:F25)+SUM(D52:F52)))))-SUM($D79:E79)</f>
        <v>0</v>
      </c>
      <c r="G79" s="288">
        <f>+IF($C79=0,0,IF($C79=30,(G25+G52),IF($C79=60,(SUM(F25:G25)+SUM(F52:G52)),(SUM(E25:G25)+SUM(E52:G52)))))-SUM($D79:F79)</f>
        <v>0</v>
      </c>
      <c r="H79" s="282">
        <f>+IF($C79=0,0,IF($C79=30,(H25+H52),IF($C79=60,(SUM(G25:H25)+SUM(G52:H52)),(SUM(F25:H25)+SUM(F52:H52)))))-SUM($D79:G79)</f>
        <v>0</v>
      </c>
      <c r="I79" s="288">
        <f>+IF($C79=0,0,IF($C79=30,(I25+I52),IF($C79=60,(SUM(H25:I25)+SUM(H52:I52)),(SUM(G25:I25)+SUM(G52:I52)))))-SUM($D79:H79)</f>
        <v>0</v>
      </c>
      <c r="J79" s="282">
        <f>+IF($C79=0,0,IF($C79=30,(J25+J52),IF($C79=60,(SUM(I25:J25)+SUM(I52:J52)),(SUM(H25:J25)+SUM(H52:J52)))))-SUM($D79:I79)</f>
        <v>0</v>
      </c>
      <c r="K79" s="288">
        <f>+IF($C79=0,0,IF($C79=30,(K25+K52),IF($C79=60,(SUM(J25:K25)+SUM(J52:K52)),(SUM(I25:K25)+SUM(I52:K52)))))-SUM($D79:J79)</f>
        <v>0</v>
      </c>
      <c r="L79" s="282">
        <f>+IF($C79=0,0,IF($C79=30,(L25+L52),IF($C79=60,(SUM(K25:L25)+SUM(K52:L52)),(SUM(J25:L25)+SUM(J52:L52)))))-SUM($D79:K79)</f>
        <v>0</v>
      </c>
      <c r="M79" s="288">
        <f>+IF($C79=0,0,IF($C79=30,(M25+M52),IF($C79=60,(SUM(L25:M25)+SUM(L52:M52)),(SUM(K25:M25)+SUM(K52:M52)))))-SUM($D79:L79)</f>
        <v>0</v>
      </c>
      <c r="N79" s="282">
        <f>+IF($C79=0,0,IF($C79=30,(N25+N52),IF($C79=60,(SUM(M25:N25)+SUM(M52:N52)),(SUM(L25:N25)+SUM(L52:N52)))))-SUM($D79:M79)</f>
        <v>0</v>
      </c>
      <c r="O79" s="288">
        <f>+IF($C79=0,0,IF($C79=30,(O25+O52),IF($C79=60,(SUM(N25:O25)+SUM(N52:O52)),(SUM(M25:O25)+SUM(M52:O52)))))-SUM($D79:N79)</f>
        <v>0</v>
      </c>
    </row>
    <row r="80" spans="2:15" x14ac:dyDescent="0.25">
      <c r="B80" s="290">
        <f t="shared" si="22"/>
        <v>0</v>
      </c>
      <c r="C80" s="164"/>
      <c r="D80" s="282">
        <f t="shared" si="24"/>
        <v>0</v>
      </c>
      <c r="E80" s="288">
        <f t="shared" si="23"/>
        <v>0</v>
      </c>
      <c r="F80" s="282">
        <f>+IF($C80=0,0,IF($C80=30,(F26+F53),IF($C80=60,(SUM(E26:F26)+SUM(E53:F53)),(SUM(D26:F26)+SUM(D53:F53)))))-SUM($D80:E80)</f>
        <v>0</v>
      </c>
      <c r="G80" s="288">
        <f>+IF($C80=0,0,IF($C80=30,(G26+G53),IF($C80=60,(SUM(F26:G26)+SUM(F53:G53)),(SUM(E26:G26)+SUM(E53:G53)))))-SUM($D80:F80)</f>
        <v>0</v>
      </c>
      <c r="H80" s="282">
        <f>+IF($C80=0,0,IF($C80=30,(H26+H53),IF($C80=60,(SUM(G26:H26)+SUM(G53:H53)),(SUM(F26:H26)+SUM(F53:H53)))))-SUM($D80:G80)</f>
        <v>0</v>
      </c>
      <c r="I80" s="288">
        <f>+IF($C80=0,0,IF($C80=30,(I26+I53),IF($C80=60,(SUM(H26:I26)+SUM(H53:I53)),(SUM(G26:I26)+SUM(G53:I53)))))-SUM($D80:H80)</f>
        <v>0</v>
      </c>
      <c r="J80" s="282">
        <f>+IF($C80=0,0,IF($C80=30,(J26+J53),IF($C80=60,(SUM(I26:J26)+SUM(I53:J53)),(SUM(H26:J26)+SUM(H53:J53)))))-SUM($D80:I80)</f>
        <v>0</v>
      </c>
      <c r="K80" s="288">
        <f>+IF($C80=0,0,IF($C80=30,(K26+K53),IF($C80=60,(SUM(J26:K26)+SUM(J53:K53)),(SUM(I26:K26)+SUM(I53:K53)))))-SUM($D80:J80)</f>
        <v>0</v>
      </c>
      <c r="L80" s="282">
        <f>+IF($C80=0,0,IF($C80=30,(L26+L53),IF($C80=60,(SUM(K26:L26)+SUM(K53:L53)),(SUM(J26:L26)+SUM(J53:L53)))))-SUM($D80:K80)</f>
        <v>0</v>
      </c>
      <c r="M80" s="288">
        <f>+IF($C80=0,0,IF($C80=30,(M26+M53),IF($C80=60,(SUM(L26:M26)+SUM(L53:M53)),(SUM(K26:M26)+SUM(K53:M53)))))-SUM($D80:L80)</f>
        <v>0</v>
      </c>
      <c r="N80" s="282">
        <f>+IF($C80=0,0,IF($C80=30,(N26+N53),IF($C80=60,(SUM(M26:N26)+SUM(M53:N53)),(SUM(L26:N26)+SUM(L53:N53)))))-SUM($D80:M80)</f>
        <v>0</v>
      </c>
      <c r="O80" s="288">
        <f>+IF($C80=0,0,IF($C80=30,(O26+O53),IF($C80=60,(SUM(N26:O26)+SUM(N53:O53)),(SUM(M26:O26)+SUM(M53:O53)))))-SUM($D80:N80)</f>
        <v>0</v>
      </c>
    </row>
    <row r="81" spans="2:17" x14ac:dyDescent="0.25">
      <c r="B81" s="290">
        <f t="shared" si="22"/>
        <v>0</v>
      </c>
      <c r="C81" s="298"/>
      <c r="D81" s="282">
        <f t="shared" si="24"/>
        <v>0</v>
      </c>
      <c r="E81" s="289">
        <f t="shared" si="23"/>
        <v>0</v>
      </c>
      <c r="F81" s="282">
        <f>+IF($C81=0,0,IF($C81=30,(F27+F54),IF($C81=60,(SUM(E27:F27)+SUM(E54:F54)),(SUM(D27:F27)+SUM(D54:F54)))))-SUM($D81:E81)</f>
        <v>0</v>
      </c>
      <c r="G81" s="289">
        <f>+IF($C81=0,0,IF($C81=30,(G27+G54),IF($C81=60,(SUM(F27:G27)+SUM(F54:G54)),(SUM(E27:G27)+SUM(E54:G54)))))-SUM($D81:F81)</f>
        <v>0</v>
      </c>
      <c r="H81" s="282">
        <f>+IF($C81=0,0,IF($C81=30,(H27+H54),IF($C81=60,(SUM(G27:H27)+SUM(G54:H54)),(SUM(F27:H27)+SUM(F54:H54)))))-SUM($D81:G81)</f>
        <v>0</v>
      </c>
      <c r="I81" s="289">
        <f>+IF($C81=0,0,IF($C81=30,(I27+I54),IF($C81=60,(SUM(H27:I27)+SUM(H54:I54)),(SUM(G27:I27)+SUM(G54:I54)))))-SUM($D81:H81)</f>
        <v>0</v>
      </c>
      <c r="J81" s="282">
        <f>+IF($C81=0,0,IF($C81=30,(J27+J54),IF($C81=60,(SUM(I27:J27)+SUM(I54:J54)),(SUM(H27:J27)+SUM(H54:J54)))))-SUM($D81:I81)</f>
        <v>0</v>
      </c>
      <c r="K81" s="289">
        <f>+IF($C81=0,0,IF($C81=30,(K27+K54),IF($C81=60,(SUM(J27:K27)+SUM(J54:K54)),(SUM(I27:K27)+SUM(I54:K54)))))-SUM($D81:J81)</f>
        <v>0</v>
      </c>
      <c r="L81" s="282">
        <f>+IF($C81=0,0,IF($C81=30,(L27+L54),IF($C81=60,(SUM(K27:L27)+SUM(K54:L54)),(SUM(J27:L27)+SUM(J54:L54)))))-SUM($D81:K81)</f>
        <v>0</v>
      </c>
      <c r="M81" s="289">
        <f>+IF($C81=0,0,IF($C81=30,(M27+M54),IF($C81=60,(SUM(L27:M27)+SUM(L54:M54)),(SUM(K27:M27)+SUM(K54:M54)))))-SUM($D81:L81)</f>
        <v>0</v>
      </c>
      <c r="N81" s="282">
        <f>+IF($C81=0,0,IF($C81=30,(N27+N54),IF($C81=60,(SUM(M27:N27)+SUM(M54:N54)),(SUM(L27:N27)+SUM(L54:N54)))))-SUM($D81:M81)</f>
        <v>0</v>
      </c>
      <c r="O81" s="289">
        <f>+IF($C81=0,0,IF($C81=30,(O27+O54),IF($C81=60,(SUM(N27:O27)+SUM(N54:O54)),(SUM(M27:O27)+SUM(M54:O54)))))-SUM($D81:N81)</f>
        <v>0</v>
      </c>
    </row>
    <row r="82" spans="2:17" s="8" customFormat="1" ht="24.9" customHeight="1" x14ac:dyDescent="0.25">
      <c r="B82" s="269" t="s">
        <v>3</v>
      </c>
      <c r="C82" s="270"/>
      <c r="D82" s="274">
        <f t="shared" ref="D82:O82" si="25">SUM(D58:D81)</f>
        <v>0</v>
      </c>
      <c r="E82" s="274">
        <f t="shared" si="25"/>
        <v>0</v>
      </c>
      <c r="F82" s="274">
        <f t="shared" si="25"/>
        <v>0</v>
      </c>
      <c r="G82" s="274">
        <f t="shared" si="25"/>
        <v>0</v>
      </c>
      <c r="H82" s="274">
        <f t="shared" si="25"/>
        <v>0</v>
      </c>
      <c r="I82" s="274">
        <f t="shared" si="25"/>
        <v>0</v>
      </c>
      <c r="J82" s="274">
        <f t="shared" si="25"/>
        <v>0</v>
      </c>
      <c r="K82" s="274">
        <f t="shared" si="25"/>
        <v>0</v>
      </c>
      <c r="L82" s="274">
        <f t="shared" si="25"/>
        <v>0</v>
      </c>
      <c r="M82" s="274">
        <f t="shared" si="25"/>
        <v>0</v>
      </c>
      <c r="N82" s="274">
        <f t="shared" si="25"/>
        <v>0</v>
      </c>
      <c r="O82" s="275">
        <f t="shared" si="25"/>
        <v>0</v>
      </c>
      <c r="P82" s="198"/>
      <c r="Q82" s="198"/>
    </row>
    <row r="84" spans="2:17" ht="24.9" customHeight="1" x14ac:dyDescent="0.25">
      <c r="B84" s="456" t="s">
        <v>12</v>
      </c>
      <c r="C84" s="456"/>
      <c r="D84" s="291">
        <f t="shared" ref="D84:O84" si="26">+D3</f>
        <v>44927</v>
      </c>
      <c r="E84" s="291">
        <f t="shared" si="26"/>
        <v>44958</v>
      </c>
      <c r="F84" s="291">
        <f t="shared" si="26"/>
        <v>44986</v>
      </c>
      <c r="G84" s="291">
        <f t="shared" si="26"/>
        <v>45017</v>
      </c>
      <c r="H84" s="291">
        <f t="shared" si="26"/>
        <v>45047</v>
      </c>
      <c r="I84" s="291">
        <f t="shared" si="26"/>
        <v>45078</v>
      </c>
      <c r="J84" s="291">
        <f t="shared" si="26"/>
        <v>45108</v>
      </c>
      <c r="K84" s="291">
        <f t="shared" si="26"/>
        <v>45139</v>
      </c>
      <c r="L84" s="291">
        <f t="shared" si="26"/>
        <v>45170</v>
      </c>
      <c r="M84" s="291">
        <f t="shared" si="26"/>
        <v>45200</v>
      </c>
      <c r="N84" s="291">
        <f t="shared" si="26"/>
        <v>45231</v>
      </c>
      <c r="O84" s="291">
        <f t="shared" si="26"/>
        <v>45261</v>
      </c>
      <c r="P84" s="198"/>
      <c r="Q84" s="295" t="s">
        <v>3</v>
      </c>
    </row>
    <row r="85" spans="2:17" x14ac:dyDescent="0.25">
      <c r="B85" s="449" t="str">
        <f t="shared" ref="B85:B108" si="27">+B58</f>
        <v>Consulenze tecniche e commerciali</v>
      </c>
      <c r="C85" s="450"/>
      <c r="D85" s="282">
        <f t="shared" ref="D85:D108" si="28">++D4+D31-D58</f>
        <v>676</v>
      </c>
      <c r="E85" s="282">
        <f t="shared" ref="E85:O100" si="29">+E4+E31-E58</f>
        <v>676</v>
      </c>
      <c r="F85" s="282">
        <f t="shared" si="29"/>
        <v>676</v>
      </c>
      <c r="G85" s="282">
        <f t="shared" si="29"/>
        <v>676</v>
      </c>
      <c r="H85" s="282">
        <f t="shared" si="29"/>
        <v>676</v>
      </c>
      <c r="I85" s="282">
        <f t="shared" si="29"/>
        <v>676</v>
      </c>
      <c r="J85" s="282">
        <f t="shared" si="29"/>
        <v>676</v>
      </c>
      <c r="K85" s="282">
        <f t="shared" si="29"/>
        <v>676</v>
      </c>
      <c r="L85" s="282">
        <f t="shared" si="29"/>
        <v>676</v>
      </c>
      <c r="M85" s="282">
        <f t="shared" si="29"/>
        <v>676</v>
      </c>
      <c r="N85" s="282">
        <f t="shared" si="29"/>
        <v>676</v>
      </c>
      <c r="O85" s="283">
        <f t="shared" si="29"/>
        <v>676</v>
      </c>
      <c r="P85" s="241"/>
      <c r="Q85" s="297">
        <f>SUM(D85:O85)</f>
        <v>8112</v>
      </c>
    </row>
    <row r="86" spans="2:17" x14ac:dyDescent="0.25">
      <c r="B86" s="449" t="str">
        <f t="shared" si="27"/>
        <v>Consulenze amministrative</v>
      </c>
      <c r="C86" s="450"/>
      <c r="D86" s="282">
        <f t="shared" si="28"/>
        <v>130</v>
      </c>
      <c r="E86" s="282">
        <f t="shared" si="29"/>
        <v>130</v>
      </c>
      <c r="F86" s="282">
        <f t="shared" si="29"/>
        <v>130</v>
      </c>
      <c r="G86" s="282">
        <f t="shared" si="29"/>
        <v>130</v>
      </c>
      <c r="H86" s="282">
        <f t="shared" si="29"/>
        <v>130</v>
      </c>
      <c r="I86" s="282">
        <f t="shared" si="29"/>
        <v>130</v>
      </c>
      <c r="J86" s="282">
        <f t="shared" si="29"/>
        <v>130</v>
      </c>
      <c r="K86" s="282">
        <f t="shared" si="29"/>
        <v>130</v>
      </c>
      <c r="L86" s="282">
        <f t="shared" si="29"/>
        <v>130</v>
      </c>
      <c r="M86" s="282">
        <f t="shared" si="29"/>
        <v>130</v>
      </c>
      <c r="N86" s="282">
        <f t="shared" si="29"/>
        <v>130</v>
      </c>
      <c r="O86" s="283">
        <f t="shared" si="29"/>
        <v>130</v>
      </c>
      <c r="P86" s="241"/>
      <c r="Q86" s="297">
        <f t="shared" ref="Q86:Q108" si="30">SUM(D86:O86)</f>
        <v>1560</v>
      </c>
    </row>
    <row r="87" spans="2:17" x14ac:dyDescent="0.25">
      <c r="B87" s="449" t="str">
        <f t="shared" si="27"/>
        <v>Manutenzioni</v>
      </c>
      <c r="C87" s="450"/>
      <c r="D87" s="282">
        <f t="shared" si="28"/>
        <v>0</v>
      </c>
      <c r="E87" s="282">
        <f t="shared" si="29"/>
        <v>0</v>
      </c>
      <c r="F87" s="282">
        <f t="shared" si="29"/>
        <v>1830</v>
      </c>
      <c r="G87" s="282">
        <f t="shared" si="29"/>
        <v>0</v>
      </c>
      <c r="H87" s="282">
        <f t="shared" si="29"/>
        <v>0</v>
      </c>
      <c r="I87" s="282">
        <f t="shared" si="29"/>
        <v>0</v>
      </c>
      <c r="J87" s="282">
        <f t="shared" si="29"/>
        <v>0</v>
      </c>
      <c r="K87" s="282">
        <f t="shared" si="29"/>
        <v>0</v>
      </c>
      <c r="L87" s="282">
        <f t="shared" si="29"/>
        <v>1830</v>
      </c>
      <c r="M87" s="282">
        <f t="shared" si="29"/>
        <v>0</v>
      </c>
      <c r="N87" s="282">
        <f t="shared" si="29"/>
        <v>0</v>
      </c>
      <c r="O87" s="283">
        <f t="shared" si="29"/>
        <v>0</v>
      </c>
      <c r="P87" s="241"/>
      <c r="Q87" s="297">
        <f t="shared" si="30"/>
        <v>3660</v>
      </c>
    </row>
    <row r="88" spans="2:17" x14ac:dyDescent="0.25">
      <c r="B88" s="449" t="str">
        <f t="shared" si="27"/>
        <v>Spese postali e telefoniche</v>
      </c>
      <c r="C88" s="450"/>
      <c r="D88" s="282">
        <f t="shared" si="28"/>
        <v>25</v>
      </c>
      <c r="E88" s="282">
        <f t="shared" si="29"/>
        <v>25</v>
      </c>
      <c r="F88" s="282">
        <f t="shared" si="29"/>
        <v>25</v>
      </c>
      <c r="G88" s="282">
        <f t="shared" si="29"/>
        <v>25</v>
      </c>
      <c r="H88" s="282">
        <f t="shared" si="29"/>
        <v>25</v>
      </c>
      <c r="I88" s="282">
        <f t="shared" si="29"/>
        <v>25</v>
      </c>
      <c r="J88" s="282">
        <f t="shared" si="29"/>
        <v>25</v>
      </c>
      <c r="K88" s="282">
        <f t="shared" si="29"/>
        <v>25</v>
      </c>
      <c r="L88" s="282">
        <f t="shared" si="29"/>
        <v>25</v>
      </c>
      <c r="M88" s="282">
        <f t="shared" si="29"/>
        <v>25</v>
      </c>
      <c r="N88" s="282">
        <f t="shared" si="29"/>
        <v>25</v>
      </c>
      <c r="O88" s="283">
        <f t="shared" si="29"/>
        <v>25</v>
      </c>
      <c r="P88" s="241"/>
      <c r="Q88" s="297">
        <f t="shared" si="30"/>
        <v>300</v>
      </c>
    </row>
    <row r="89" spans="2:17" x14ac:dyDescent="0.25">
      <c r="B89" s="449" t="str">
        <f t="shared" si="27"/>
        <v>Assicurazioni</v>
      </c>
      <c r="C89" s="450"/>
      <c r="D89" s="282">
        <f t="shared" si="28"/>
        <v>78</v>
      </c>
      <c r="E89" s="282">
        <f t="shared" si="29"/>
        <v>78</v>
      </c>
      <c r="F89" s="282">
        <f t="shared" si="29"/>
        <v>78</v>
      </c>
      <c r="G89" s="282">
        <f t="shared" si="29"/>
        <v>78</v>
      </c>
      <c r="H89" s="282">
        <f t="shared" si="29"/>
        <v>78</v>
      </c>
      <c r="I89" s="282">
        <f t="shared" si="29"/>
        <v>78</v>
      </c>
      <c r="J89" s="282">
        <f t="shared" si="29"/>
        <v>78</v>
      </c>
      <c r="K89" s="282">
        <f t="shared" si="29"/>
        <v>78</v>
      </c>
      <c r="L89" s="282">
        <f t="shared" si="29"/>
        <v>78</v>
      </c>
      <c r="M89" s="282">
        <f t="shared" si="29"/>
        <v>78</v>
      </c>
      <c r="N89" s="282">
        <f t="shared" si="29"/>
        <v>78</v>
      </c>
      <c r="O89" s="283">
        <f t="shared" si="29"/>
        <v>78</v>
      </c>
      <c r="P89" s="241"/>
      <c r="Q89" s="297">
        <f t="shared" si="30"/>
        <v>936</v>
      </c>
    </row>
    <row r="90" spans="2:17" x14ac:dyDescent="0.25">
      <c r="B90" s="449" t="str">
        <f t="shared" si="27"/>
        <v>Spese per organi sociali</v>
      </c>
      <c r="C90" s="450"/>
      <c r="D90" s="282">
        <f t="shared" si="28"/>
        <v>0</v>
      </c>
      <c r="E90" s="282">
        <f t="shared" si="29"/>
        <v>0</v>
      </c>
      <c r="F90" s="282">
        <f t="shared" si="29"/>
        <v>0</v>
      </c>
      <c r="G90" s="282">
        <f t="shared" si="29"/>
        <v>0</v>
      </c>
      <c r="H90" s="282">
        <f t="shared" si="29"/>
        <v>0</v>
      </c>
      <c r="I90" s="282">
        <f t="shared" si="29"/>
        <v>0</v>
      </c>
      <c r="J90" s="282">
        <f t="shared" si="29"/>
        <v>0</v>
      </c>
      <c r="K90" s="282">
        <f t="shared" si="29"/>
        <v>0</v>
      </c>
      <c r="L90" s="282">
        <f t="shared" si="29"/>
        <v>0</v>
      </c>
      <c r="M90" s="282">
        <f t="shared" si="29"/>
        <v>0</v>
      </c>
      <c r="N90" s="282">
        <f t="shared" si="29"/>
        <v>0</v>
      </c>
      <c r="O90" s="283">
        <f t="shared" si="29"/>
        <v>0</v>
      </c>
      <c r="P90" s="241"/>
      <c r="Q90" s="297">
        <f t="shared" si="30"/>
        <v>0</v>
      </c>
    </row>
    <row r="91" spans="2:17" x14ac:dyDescent="0.25">
      <c r="B91" s="449" t="str">
        <f t="shared" si="27"/>
        <v>Spese generali</v>
      </c>
      <c r="C91" s="450"/>
      <c r="D91" s="282">
        <f t="shared" si="28"/>
        <v>793</v>
      </c>
      <c r="E91" s="282">
        <f t="shared" si="29"/>
        <v>793</v>
      </c>
      <c r="F91" s="282">
        <f t="shared" si="29"/>
        <v>793</v>
      </c>
      <c r="G91" s="282">
        <f t="shared" si="29"/>
        <v>793</v>
      </c>
      <c r="H91" s="282">
        <f t="shared" si="29"/>
        <v>793</v>
      </c>
      <c r="I91" s="282">
        <f t="shared" si="29"/>
        <v>793</v>
      </c>
      <c r="J91" s="282">
        <f t="shared" si="29"/>
        <v>793</v>
      </c>
      <c r="K91" s="282">
        <f t="shared" si="29"/>
        <v>793</v>
      </c>
      <c r="L91" s="282">
        <f t="shared" si="29"/>
        <v>793</v>
      </c>
      <c r="M91" s="282">
        <f t="shared" si="29"/>
        <v>793</v>
      </c>
      <c r="N91" s="282">
        <f t="shared" si="29"/>
        <v>793</v>
      </c>
      <c r="O91" s="283">
        <f t="shared" si="29"/>
        <v>793</v>
      </c>
      <c r="P91" s="241"/>
      <c r="Q91" s="297">
        <f t="shared" si="30"/>
        <v>9516</v>
      </c>
    </row>
    <row r="92" spans="2:17" x14ac:dyDescent="0.25">
      <c r="B92" s="449" t="str">
        <f t="shared" si="27"/>
        <v>Altri servizi di struttura</v>
      </c>
      <c r="C92" s="450"/>
      <c r="D92" s="282">
        <f t="shared" si="28"/>
        <v>244</v>
      </c>
      <c r="E92" s="282">
        <f t="shared" si="29"/>
        <v>244</v>
      </c>
      <c r="F92" s="282">
        <f t="shared" si="29"/>
        <v>244</v>
      </c>
      <c r="G92" s="282">
        <f t="shared" si="29"/>
        <v>244</v>
      </c>
      <c r="H92" s="282">
        <f t="shared" si="29"/>
        <v>244</v>
      </c>
      <c r="I92" s="282">
        <f t="shared" si="29"/>
        <v>244</v>
      </c>
      <c r="J92" s="282">
        <f t="shared" si="29"/>
        <v>244</v>
      </c>
      <c r="K92" s="282">
        <f t="shared" si="29"/>
        <v>244</v>
      </c>
      <c r="L92" s="282">
        <f t="shared" si="29"/>
        <v>244</v>
      </c>
      <c r="M92" s="282">
        <f t="shared" si="29"/>
        <v>244</v>
      </c>
      <c r="N92" s="282">
        <f t="shared" si="29"/>
        <v>244</v>
      </c>
      <c r="O92" s="283">
        <f t="shared" si="29"/>
        <v>244</v>
      </c>
      <c r="P92" s="241"/>
      <c r="Q92" s="297">
        <f t="shared" si="30"/>
        <v>2928</v>
      </c>
    </row>
    <row r="93" spans="2:17" x14ac:dyDescent="0.25">
      <c r="B93" s="449" t="str">
        <f t="shared" si="27"/>
        <v>Altri materiali non proporzionali alla produzione</v>
      </c>
      <c r="C93" s="450"/>
      <c r="D93" s="282">
        <f t="shared" si="28"/>
        <v>0</v>
      </c>
      <c r="E93" s="282">
        <f t="shared" si="29"/>
        <v>0</v>
      </c>
      <c r="F93" s="282">
        <f t="shared" si="29"/>
        <v>0</v>
      </c>
      <c r="G93" s="282">
        <f t="shared" si="29"/>
        <v>0</v>
      </c>
      <c r="H93" s="282">
        <f t="shared" si="29"/>
        <v>0</v>
      </c>
      <c r="I93" s="282">
        <f t="shared" si="29"/>
        <v>0</v>
      </c>
      <c r="J93" s="282">
        <f t="shared" si="29"/>
        <v>0</v>
      </c>
      <c r="K93" s="282">
        <f t="shared" si="29"/>
        <v>0</v>
      </c>
      <c r="L93" s="282">
        <f t="shared" si="29"/>
        <v>0</v>
      </c>
      <c r="M93" s="282">
        <f t="shared" si="29"/>
        <v>0</v>
      </c>
      <c r="N93" s="282">
        <f t="shared" si="29"/>
        <v>0</v>
      </c>
      <c r="O93" s="283">
        <f t="shared" si="29"/>
        <v>0</v>
      </c>
      <c r="P93" s="241"/>
      <c r="Q93" s="297">
        <f t="shared" si="30"/>
        <v>0</v>
      </c>
    </row>
    <row r="94" spans="2:17" x14ac:dyDescent="0.25">
      <c r="B94" s="449" t="str">
        <f t="shared" si="27"/>
        <v>Canoni di locazione e di noleggio</v>
      </c>
      <c r="C94" s="450"/>
      <c r="D94" s="282">
        <f t="shared" si="28"/>
        <v>3000</v>
      </c>
      <c r="E94" s="282">
        <f t="shared" si="29"/>
        <v>3000</v>
      </c>
      <c r="F94" s="282">
        <f t="shared" si="29"/>
        <v>3000</v>
      </c>
      <c r="G94" s="282">
        <f t="shared" si="29"/>
        <v>3000</v>
      </c>
      <c r="H94" s="282">
        <f t="shared" si="29"/>
        <v>3000</v>
      </c>
      <c r="I94" s="282">
        <f t="shared" si="29"/>
        <v>3000</v>
      </c>
      <c r="J94" s="282">
        <f t="shared" si="29"/>
        <v>3000</v>
      </c>
      <c r="K94" s="282">
        <f t="shared" si="29"/>
        <v>3000</v>
      </c>
      <c r="L94" s="282">
        <f t="shared" si="29"/>
        <v>3000</v>
      </c>
      <c r="M94" s="282">
        <f t="shared" si="29"/>
        <v>3000</v>
      </c>
      <c r="N94" s="282">
        <f t="shared" si="29"/>
        <v>3000</v>
      </c>
      <c r="O94" s="283">
        <f t="shared" si="29"/>
        <v>3000</v>
      </c>
      <c r="P94" s="241"/>
      <c r="Q94" s="297">
        <f t="shared" si="30"/>
        <v>36000</v>
      </c>
    </row>
    <row r="95" spans="2:17" x14ac:dyDescent="0.25">
      <c r="B95" s="449" t="str">
        <f t="shared" si="27"/>
        <v>Canoni di leasing</v>
      </c>
      <c r="C95" s="450"/>
      <c r="D95" s="282">
        <f t="shared" si="28"/>
        <v>0</v>
      </c>
      <c r="E95" s="282">
        <f t="shared" si="29"/>
        <v>0</v>
      </c>
      <c r="F95" s="282">
        <f t="shared" si="29"/>
        <v>0</v>
      </c>
      <c r="G95" s="282">
        <f t="shared" si="29"/>
        <v>0</v>
      </c>
      <c r="H95" s="282">
        <f t="shared" si="29"/>
        <v>0</v>
      </c>
      <c r="I95" s="282">
        <f t="shared" si="29"/>
        <v>0</v>
      </c>
      <c r="J95" s="282">
        <f t="shared" si="29"/>
        <v>0</v>
      </c>
      <c r="K95" s="282">
        <f t="shared" si="29"/>
        <v>0</v>
      </c>
      <c r="L95" s="282">
        <f t="shared" si="29"/>
        <v>0</v>
      </c>
      <c r="M95" s="282">
        <f t="shared" si="29"/>
        <v>0</v>
      </c>
      <c r="N95" s="282">
        <f t="shared" si="29"/>
        <v>0</v>
      </c>
      <c r="O95" s="283">
        <f t="shared" si="29"/>
        <v>0</v>
      </c>
      <c r="P95" s="241"/>
      <c r="Q95" s="297">
        <f t="shared" si="30"/>
        <v>0</v>
      </c>
    </row>
    <row r="96" spans="2:17" x14ac:dyDescent="0.25">
      <c r="B96" s="449" t="str">
        <f t="shared" si="27"/>
        <v>Formazione del personale</v>
      </c>
      <c r="C96" s="450"/>
      <c r="D96" s="282">
        <f t="shared" si="28"/>
        <v>0</v>
      </c>
      <c r="E96" s="282">
        <f t="shared" si="29"/>
        <v>0</v>
      </c>
      <c r="F96" s="282">
        <f t="shared" si="29"/>
        <v>463.6</v>
      </c>
      <c r="G96" s="282">
        <f t="shared" si="29"/>
        <v>0</v>
      </c>
      <c r="H96" s="282">
        <f t="shared" si="29"/>
        <v>0</v>
      </c>
      <c r="I96" s="282">
        <f t="shared" si="29"/>
        <v>0</v>
      </c>
      <c r="J96" s="282">
        <f t="shared" si="29"/>
        <v>0</v>
      </c>
      <c r="K96" s="282">
        <f t="shared" si="29"/>
        <v>0</v>
      </c>
      <c r="L96" s="282">
        <f t="shared" si="29"/>
        <v>463.6</v>
      </c>
      <c r="M96" s="282">
        <f t="shared" si="29"/>
        <v>0</v>
      </c>
      <c r="N96" s="282">
        <f t="shared" si="29"/>
        <v>0</v>
      </c>
      <c r="O96" s="283">
        <f t="shared" si="29"/>
        <v>0</v>
      </c>
      <c r="P96" s="241"/>
      <c r="Q96" s="297">
        <f t="shared" si="30"/>
        <v>927.2</v>
      </c>
    </row>
    <row r="97" spans="2:17" x14ac:dyDescent="0.25">
      <c r="B97" s="449" t="str">
        <f t="shared" si="27"/>
        <v>Altri costi per godimento beni di terzi</v>
      </c>
      <c r="C97" s="450"/>
      <c r="D97" s="282">
        <f t="shared" si="28"/>
        <v>0</v>
      </c>
      <c r="E97" s="282">
        <f t="shared" si="29"/>
        <v>0</v>
      </c>
      <c r="F97" s="282">
        <f t="shared" si="29"/>
        <v>0</v>
      </c>
      <c r="G97" s="282">
        <f t="shared" si="29"/>
        <v>0</v>
      </c>
      <c r="H97" s="282">
        <f t="shared" si="29"/>
        <v>0</v>
      </c>
      <c r="I97" s="282">
        <f t="shared" si="29"/>
        <v>0</v>
      </c>
      <c r="J97" s="282">
        <f t="shared" si="29"/>
        <v>0</v>
      </c>
      <c r="K97" s="282">
        <f t="shared" si="29"/>
        <v>0</v>
      </c>
      <c r="L97" s="282">
        <f t="shared" si="29"/>
        <v>0</v>
      </c>
      <c r="M97" s="282">
        <f t="shared" si="29"/>
        <v>0</v>
      </c>
      <c r="N97" s="282">
        <f t="shared" si="29"/>
        <v>0</v>
      </c>
      <c r="O97" s="283">
        <f t="shared" si="29"/>
        <v>0</v>
      </c>
      <c r="P97" s="241"/>
      <c r="Q97" s="297">
        <f t="shared" si="30"/>
        <v>0</v>
      </c>
    </row>
    <row r="98" spans="2:17" x14ac:dyDescent="0.25">
      <c r="B98" s="449" t="str">
        <f t="shared" si="27"/>
        <v>Accantonamento per rischi</v>
      </c>
      <c r="C98" s="450"/>
      <c r="D98" s="282">
        <f t="shared" si="28"/>
        <v>0</v>
      </c>
      <c r="E98" s="282">
        <f t="shared" si="29"/>
        <v>0</v>
      </c>
      <c r="F98" s="282">
        <f t="shared" si="29"/>
        <v>0</v>
      </c>
      <c r="G98" s="282">
        <f t="shared" si="29"/>
        <v>0</v>
      </c>
      <c r="H98" s="282">
        <f t="shared" si="29"/>
        <v>0</v>
      </c>
      <c r="I98" s="282">
        <f t="shared" si="29"/>
        <v>0</v>
      </c>
      <c r="J98" s="282">
        <f t="shared" si="29"/>
        <v>0</v>
      </c>
      <c r="K98" s="282">
        <f t="shared" si="29"/>
        <v>0</v>
      </c>
      <c r="L98" s="282">
        <f t="shared" si="29"/>
        <v>0</v>
      </c>
      <c r="M98" s="282">
        <f t="shared" si="29"/>
        <v>0</v>
      </c>
      <c r="N98" s="282">
        <f t="shared" si="29"/>
        <v>0</v>
      </c>
      <c r="O98" s="283">
        <f t="shared" si="29"/>
        <v>0</v>
      </c>
      <c r="P98" s="241"/>
      <c r="Q98" s="297">
        <f t="shared" si="30"/>
        <v>0</v>
      </c>
    </row>
    <row r="99" spans="2:17" x14ac:dyDescent="0.25">
      <c r="B99" s="449" t="str">
        <f t="shared" si="27"/>
        <v>Altri accantonamenti</v>
      </c>
      <c r="C99" s="450"/>
      <c r="D99" s="282">
        <f t="shared" si="28"/>
        <v>0</v>
      </c>
      <c r="E99" s="282">
        <f t="shared" si="29"/>
        <v>0</v>
      </c>
      <c r="F99" s="282">
        <f t="shared" si="29"/>
        <v>0</v>
      </c>
      <c r="G99" s="282">
        <f t="shared" si="29"/>
        <v>0</v>
      </c>
      <c r="H99" s="282">
        <f t="shared" si="29"/>
        <v>0</v>
      </c>
      <c r="I99" s="282">
        <f t="shared" si="29"/>
        <v>0</v>
      </c>
      <c r="J99" s="282">
        <f t="shared" si="29"/>
        <v>0</v>
      </c>
      <c r="K99" s="282">
        <f t="shared" si="29"/>
        <v>0</v>
      </c>
      <c r="L99" s="282">
        <f t="shared" si="29"/>
        <v>0</v>
      </c>
      <c r="M99" s="282">
        <f t="shared" si="29"/>
        <v>0</v>
      </c>
      <c r="N99" s="282">
        <f t="shared" si="29"/>
        <v>0</v>
      </c>
      <c r="O99" s="283">
        <f t="shared" si="29"/>
        <v>0</v>
      </c>
      <c r="P99" s="241"/>
      <c r="Q99" s="297">
        <f t="shared" si="30"/>
        <v>0</v>
      </c>
    </row>
    <row r="100" spans="2:17" x14ac:dyDescent="0.25">
      <c r="B100" s="449" t="str">
        <f t="shared" si="27"/>
        <v>Altri costi di gestione tipica</v>
      </c>
      <c r="C100" s="450"/>
      <c r="D100" s="282">
        <f t="shared" si="28"/>
        <v>146.4</v>
      </c>
      <c r="E100" s="282">
        <f t="shared" si="29"/>
        <v>146.4</v>
      </c>
      <c r="F100" s="282">
        <f t="shared" si="29"/>
        <v>146.4</v>
      </c>
      <c r="G100" s="282">
        <f t="shared" si="29"/>
        <v>146.4</v>
      </c>
      <c r="H100" s="282">
        <f t="shared" si="29"/>
        <v>146.4</v>
      </c>
      <c r="I100" s="282">
        <f t="shared" si="29"/>
        <v>146.4</v>
      </c>
      <c r="J100" s="282">
        <f t="shared" si="29"/>
        <v>146.4</v>
      </c>
      <c r="K100" s="282">
        <f t="shared" si="29"/>
        <v>146.4</v>
      </c>
      <c r="L100" s="282">
        <f t="shared" si="29"/>
        <v>146.4</v>
      </c>
      <c r="M100" s="282">
        <f t="shared" si="29"/>
        <v>146.4</v>
      </c>
      <c r="N100" s="282">
        <f t="shared" si="29"/>
        <v>146.4</v>
      </c>
      <c r="O100" s="283">
        <f t="shared" si="29"/>
        <v>146.4</v>
      </c>
      <c r="P100" s="241"/>
      <c r="Q100" s="297">
        <f t="shared" si="30"/>
        <v>1756.8000000000004</v>
      </c>
    </row>
    <row r="101" spans="2:17" x14ac:dyDescent="0.25">
      <c r="B101" s="449" t="str">
        <f t="shared" si="27"/>
        <v>Attività di ricerca e sviluppo</v>
      </c>
      <c r="C101" s="450"/>
      <c r="D101" s="282">
        <f t="shared" si="28"/>
        <v>0</v>
      </c>
      <c r="E101" s="282">
        <f t="shared" ref="E101:O108" si="31">+E20+E47-E74</f>
        <v>0</v>
      </c>
      <c r="F101" s="282">
        <f t="shared" si="31"/>
        <v>0</v>
      </c>
      <c r="G101" s="282">
        <f t="shared" si="31"/>
        <v>0</v>
      </c>
      <c r="H101" s="282">
        <f t="shared" si="31"/>
        <v>0</v>
      </c>
      <c r="I101" s="282">
        <f t="shared" si="31"/>
        <v>0</v>
      </c>
      <c r="J101" s="282">
        <f t="shared" si="31"/>
        <v>0</v>
      </c>
      <c r="K101" s="282">
        <f t="shared" si="31"/>
        <v>0</v>
      </c>
      <c r="L101" s="282">
        <f t="shared" si="31"/>
        <v>0</v>
      </c>
      <c r="M101" s="282">
        <f t="shared" si="31"/>
        <v>0</v>
      </c>
      <c r="N101" s="282">
        <f t="shared" si="31"/>
        <v>0</v>
      </c>
      <c r="O101" s="283">
        <f t="shared" si="31"/>
        <v>0</v>
      </c>
      <c r="P101" s="241"/>
      <c r="Q101" s="297">
        <f t="shared" si="30"/>
        <v>0</v>
      </c>
    </row>
    <row r="102" spans="2:17" x14ac:dyDescent="0.25">
      <c r="B102" s="449" t="str">
        <f t="shared" si="27"/>
        <v>Marketing e pubblicità</v>
      </c>
      <c r="C102" s="450"/>
      <c r="D102" s="282">
        <f t="shared" si="28"/>
        <v>976</v>
      </c>
      <c r="E102" s="282">
        <f t="shared" si="31"/>
        <v>976</v>
      </c>
      <c r="F102" s="282">
        <f t="shared" si="31"/>
        <v>976</v>
      </c>
      <c r="G102" s="282">
        <f t="shared" si="31"/>
        <v>976</v>
      </c>
      <c r="H102" s="282">
        <f t="shared" si="31"/>
        <v>976</v>
      </c>
      <c r="I102" s="282">
        <f t="shared" si="31"/>
        <v>976</v>
      </c>
      <c r="J102" s="282">
        <f t="shared" si="31"/>
        <v>976</v>
      </c>
      <c r="K102" s="282">
        <f t="shared" si="31"/>
        <v>976</v>
      </c>
      <c r="L102" s="282">
        <f t="shared" si="31"/>
        <v>976</v>
      </c>
      <c r="M102" s="282">
        <f t="shared" si="31"/>
        <v>976</v>
      </c>
      <c r="N102" s="282">
        <f t="shared" si="31"/>
        <v>976</v>
      </c>
      <c r="O102" s="283">
        <f t="shared" si="31"/>
        <v>976</v>
      </c>
      <c r="P102" s="241"/>
      <c r="Q102" s="297">
        <f t="shared" si="30"/>
        <v>11712</v>
      </c>
    </row>
    <row r="103" spans="2:17" x14ac:dyDescent="0.25">
      <c r="B103" s="449" t="str">
        <f t="shared" si="27"/>
        <v>Altri servizi discrezionali</v>
      </c>
      <c r="C103" s="450"/>
      <c r="D103" s="282">
        <f t="shared" si="28"/>
        <v>0</v>
      </c>
      <c r="E103" s="282">
        <f t="shared" si="31"/>
        <v>0</v>
      </c>
      <c r="F103" s="282">
        <f t="shared" si="31"/>
        <v>0</v>
      </c>
      <c r="G103" s="282">
        <f t="shared" si="31"/>
        <v>0</v>
      </c>
      <c r="H103" s="282">
        <f t="shared" si="31"/>
        <v>0</v>
      </c>
      <c r="I103" s="282">
        <f t="shared" si="31"/>
        <v>0</v>
      </c>
      <c r="J103" s="282">
        <f t="shared" si="31"/>
        <v>0</v>
      </c>
      <c r="K103" s="282">
        <f t="shared" si="31"/>
        <v>0</v>
      </c>
      <c r="L103" s="282">
        <f t="shared" si="31"/>
        <v>0</v>
      </c>
      <c r="M103" s="282">
        <f t="shared" si="31"/>
        <v>0</v>
      </c>
      <c r="N103" s="282">
        <f t="shared" si="31"/>
        <v>0</v>
      </c>
      <c r="O103" s="283">
        <f t="shared" si="31"/>
        <v>0</v>
      </c>
      <c r="P103" s="241"/>
      <c r="Q103" s="297">
        <f t="shared" si="30"/>
        <v>0</v>
      </c>
    </row>
    <row r="104" spans="2:17" x14ac:dyDescent="0.25">
      <c r="B104" s="449">
        <f t="shared" si="27"/>
        <v>0</v>
      </c>
      <c r="C104" s="450"/>
      <c r="D104" s="282">
        <f t="shared" si="28"/>
        <v>0</v>
      </c>
      <c r="E104" s="282">
        <f t="shared" si="31"/>
        <v>0</v>
      </c>
      <c r="F104" s="282">
        <f t="shared" si="31"/>
        <v>0</v>
      </c>
      <c r="G104" s="282">
        <f t="shared" si="31"/>
        <v>0</v>
      </c>
      <c r="H104" s="282">
        <f t="shared" si="31"/>
        <v>0</v>
      </c>
      <c r="I104" s="282">
        <f t="shared" si="31"/>
        <v>0</v>
      </c>
      <c r="J104" s="282">
        <f t="shared" si="31"/>
        <v>0</v>
      </c>
      <c r="K104" s="282">
        <f t="shared" si="31"/>
        <v>0</v>
      </c>
      <c r="L104" s="282">
        <f t="shared" si="31"/>
        <v>0</v>
      </c>
      <c r="M104" s="282">
        <f t="shared" si="31"/>
        <v>0</v>
      </c>
      <c r="N104" s="282">
        <f t="shared" si="31"/>
        <v>0</v>
      </c>
      <c r="O104" s="283">
        <f t="shared" si="31"/>
        <v>0</v>
      </c>
      <c r="P104" s="241"/>
      <c r="Q104" s="297">
        <f t="shared" si="30"/>
        <v>0</v>
      </c>
    </row>
    <row r="105" spans="2:17" x14ac:dyDescent="0.25">
      <c r="B105" s="449">
        <f t="shared" si="27"/>
        <v>0</v>
      </c>
      <c r="C105" s="450"/>
      <c r="D105" s="282">
        <f t="shared" si="28"/>
        <v>0</v>
      </c>
      <c r="E105" s="282">
        <f t="shared" si="31"/>
        <v>0</v>
      </c>
      <c r="F105" s="282">
        <f t="shared" si="31"/>
        <v>0</v>
      </c>
      <c r="G105" s="282">
        <f t="shared" si="31"/>
        <v>0</v>
      </c>
      <c r="H105" s="282">
        <f t="shared" si="31"/>
        <v>0</v>
      </c>
      <c r="I105" s="282">
        <f t="shared" si="31"/>
        <v>0</v>
      </c>
      <c r="J105" s="282">
        <f t="shared" si="31"/>
        <v>0</v>
      </c>
      <c r="K105" s="282">
        <f t="shared" si="31"/>
        <v>0</v>
      </c>
      <c r="L105" s="282">
        <f t="shared" si="31"/>
        <v>0</v>
      </c>
      <c r="M105" s="282">
        <f t="shared" si="31"/>
        <v>0</v>
      </c>
      <c r="N105" s="282">
        <f t="shared" si="31"/>
        <v>0</v>
      </c>
      <c r="O105" s="283">
        <f t="shared" si="31"/>
        <v>0</v>
      </c>
      <c r="P105" s="241"/>
      <c r="Q105" s="297">
        <f t="shared" si="30"/>
        <v>0</v>
      </c>
    </row>
    <row r="106" spans="2:17" x14ac:dyDescent="0.25">
      <c r="B106" s="449">
        <f t="shared" si="27"/>
        <v>0</v>
      </c>
      <c r="C106" s="450"/>
      <c r="D106" s="282">
        <f t="shared" si="28"/>
        <v>0</v>
      </c>
      <c r="E106" s="282">
        <f t="shared" si="31"/>
        <v>0</v>
      </c>
      <c r="F106" s="282">
        <f t="shared" si="31"/>
        <v>0</v>
      </c>
      <c r="G106" s="282">
        <f t="shared" si="31"/>
        <v>0</v>
      </c>
      <c r="H106" s="282">
        <f t="shared" si="31"/>
        <v>0</v>
      </c>
      <c r="I106" s="282">
        <f t="shared" si="31"/>
        <v>0</v>
      </c>
      <c r="J106" s="282">
        <f t="shared" si="31"/>
        <v>0</v>
      </c>
      <c r="K106" s="282">
        <f t="shared" si="31"/>
        <v>0</v>
      </c>
      <c r="L106" s="282">
        <f t="shared" si="31"/>
        <v>0</v>
      </c>
      <c r="M106" s="282">
        <f t="shared" si="31"/>
        <v>0</v>
      </c>
      <c r="N106" s="282">
        <f t="shared" si="31"/>
        <v>0</v>
      </c>
      <c r="O106" s="283">
        <f t="shared" si="31"/>
        <v>0</v>
      </c>
      <c r="P106" s="241"/>
      <c r="Q106" s="297">
        <f t="shared" si="30"/>
        <v>0</v>
      </c>
    </row>
    <row r="107" spans="2:17" x14ac:dyDescent="0.25">
      <c r="B107" s="449">
        <f t="shared" si="27"/>
        <v>0</v>
      </c>
      <c r="C107" s="450"/>
      <c r="D107" s="282">
        <f t="shared" si="28"/>
        <v>0</v>
      </c>
      <c r="E107" s="282">
        <f t="shared" si="31"/>
        <v>0</v>
      </c>
      <c r="F107" s="282">
        <f t="shared" si="31"/>
        <v>0</v>
      </c>
      <c r="G107" s="282">
        <f t="shared" si="31"/>
        <v>0</v>
      </c>
      <c r="H107" s="282">
        <f t="shared" si="31"/>
        <v>0</v>
      </c>
      <c r="I107" s="282">
        <f t="shared" si="31"/>
        <v>0</v>
      </c>
      <c r="J107" s="282">
        <f t="shared" si="31"/>
        <v>0</v>
      </c>
      <c r="K107" s="282">
        <f t="shared" si="31"/>
        <v>0</v>
      </c>
      <c r="L107" s="282">
        <f t="shared" si="31"/>
        <v>0</v>
      </c>
      <c r="M107" s="282">
        <f t="shared" si="31"/>
        <v>0</v>
      </c>
      <c r="N107" s="282">
        <f t="shared" si="31"/>
        <v>0</v>
      </c>
      <c r="O107" s="283">
        <f t="shared" si="31"/>
        <v>0</v>
      </c>
      <c r="P107" s="241"/>
      <c r="Q107" s="297">
        <f t="shared" si="30"/>
        <v>0</v>
      </c>
    </row>
    <row r="108" spans="2:17" x14ac:dyDescent="0.25">
      <c r="B108" s="449">
        <f t="shared" si="27"/>
        <v>0</v>
      </c>
      <c r="C108" s="450"/>
      <c r="D108" s="282">
        <f t="shared" si="28"/>
        <v>0</v>
      </c>
      <c r="E108" s="282">
        <f t="shared" si="31"/>
        <v>0</v>
      </c>
      <c r="F108" s="282">
        <f t="shared" si="31"/>
        <v>0</v>
      </c>
      <c r="G108" s="282">
        <f t="shared" si="31"/>
        <v>0</v>
      </c>
      <c r="H108" s="282">
        <f t="shared" si="31"/>
        <v>0</v>
      </c>
      <c r="I108" s="282">
        <f t="shared" si="31"/>
        <v>0</v>
      </c>
      <c r="J108" s="282">
        <f t="shared" si="31"/>
        <v>0</v>
      </c>
      <c r="K108" s="282">
        <f t="shared" si="31"/>
        <v>0</v>
      </c>
      <c r="L108" s="282">
        <f t="shared" si="31"/>
        <v>0</v>
      </c>
      <c r="M108" s="282">
        <f t="shared" si="31"/>
        <v>0</v>
      </c>
      <c r="N108" s="282">
        <f t="shared" si="31"/>
        <v>0</v>
      </c>
      <c r="O108" s="283">
        <f t="shared" si="31"/>
        <v>0</v>
      </c>
      <c r="P108" s="241"/>
      <c r="Q108" s="297">
        <f t="shared" si="30"/>
        <v>0</v>
      </c>
    </row>
    <row r="109" spans="2:17" s="8" customFormat="1" ht="24.9" customHeight="1" x14ac:dyDescent="0.25">
      <c r="B109" s="451" t="s">
        <v>3</v>
      </c>
      <c r="C109" s="452"/>
      <c r="D109" s="293">
        <f t="shared" ref="D109:O109" si="32">SUM(D85:D108)</f>
        <v>6068.4</v>
      </c>
      <c r="E109" s="293">
        <f t="shared" si="32"/>
        <v>6068.4</v>
      </c>
      <c r="F109" s="293">
        <f t="shared" si="32"/>
        <v>8362</v>
      </c>
      <c r="G109" s="293">
        <f t="shared" si="32"/>
        <v>6068.4</v>
      </c>
      <c r="H109" s="293">
        <f t="shared" si="32"/>
        <v>6068.4</v>
      </c>
      <c r="I109" s="293">
        <f t="shared" si="32"/>
        <v>6068.4</v>
      </c>
      <c r="J109" s="293">
        <f t="shared" si="32"/>
        <v>6068.4</v>
      </c>
      <c r="K109" s="293">
        <f t="shared" si="32"/>
        <v>6068.4</v>
      </c>
      <c r="L109" s="293">
        <f t="shared" si="32"/>
        <v>8362</v>
      </c>
      <c r="M109" s="293">
        <f t="shared" si="32"/>
        <v>6068.4</v>
      </c>
      <c r="N109" s="293">
        <f t="shared" si="32"/>
        <v>6068.4</v>
      </c>
      <c r="O109" s="294">
        <f t="shared" si="32"/>
        <v>6068.4</v>
      </c>
      <c r="P109" s="292"/>
      <c r="Q109" s="296">
        <f>SUM(D109:O109)</f>
        <v>77408</v>
      </c>
    </row>
  </sheetData>
  <sheetProtection algorithmName="SHA-512" hashValue="YsTIliliqDO9LvQgj5+n+X3iOFOQaTyWyh/+7MHzdGsyw7oQRriR1eQCTI6QqXUPp63T+22xBjcChcorzrtyXw==" saltValue="8dj1t8ryMF3KYaDNJsR+8Q==" spinCount="100000" sheet="1" objects="1" scenarios="1"/>
  <mergeCells count="52">
    <mergeCell ref="B9:C9"/>
    <mergeCell ref="B4:C4"/>
    <mergeCell ref="B5:C5"/>
    <mergeCell ref="B6:C6"/>
    <mergeCell ref="B7:C7"/>
    <mergeCell ref="B8:C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94:C94"/>
    <mergeCell ref="B3:C3"/>
    <mergeCell ref="B84:C84"/>
    <mergeCell ref="B85:C85"/>
    <mergeCell ref="B86:C86"/>
    <mergeCell ref="B87:C87"/>
    <mergeCell ref="B88:C88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89:C89"/>
    <mergeCell ref="B90:C90"/>
    <mergeCell ref="B91:C91"/>
    <mergeCell ref="B92:C92"/>
    <mergeCell ref="B93:C93"/>
    <mergeCell ref="B107:C107"/>
    <mergeCell ref="B108:C108"/>
    <mergeCell ref="B109:C109"/>
    <mergeCell ref="B28:C28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</mergeCells>
  <pageMargins left="0.7" right="0.7" top="0.75" bottom="0.75" header="0.3" footer="0.3"/>
  <ignoredErrors>
    <ignoredError sqref="R58:S83 Q58:Q83 E58:O83" formulaRange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B7818D8-2890-4BEC-915D-43B3D61C5F25}">
          <x14:formula1>
            <xm:f>'Budget Ricavi'!$P$47:$P$50</xm:f>
          </x14:formula1>
          <xm:sqref>C58:C81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O36"/>
  <sheetViews>
    <sheetView showGridLines="0" zoomScale="85" zoomScaleNormal="85" workbookViewId="0">
      <selection activeCell="C8" sqref="C8"/>
    </sheetView>
  </sheetViews>
  <sheetFormatPr defaultColWidth="9.109375" defaultRowHeight="13.8" x14ac:dyDescent="0.3"/>
  <cols>
    <col min="1" max="1" width="2.88671875" style="7" customWidth="1"/>
    <col min="2" max="2" width="38.88671875" style="44" customWidth="1"/>
    <col min="3" max="3" width="13.44140625" style="13" customWidth="1"/>
    <col min="4" max="15" width="13.33203125" style="44" customWidth="1"/>
    <col min="16" max="17" width="12.33203125" style="44" customWidth="1"/>
    <col min="18" max="16384" width="9.109375" style="44"/>
  </cols>
  <sheetData>
    <row r="1" spans="1:15" x14ac:dyDescent="0.3">
      <c r="B1" s="299"/>
      <c r="D1" s="47" t="s">
        <v>0</v>
      </c>
      <c r="E1" s="220"/>
      <c r="F1" s="306"/>
      <c r="G1" s="306"/>
      <c r="H1" s="306"/>
      <c r="I1" s="306"/>
      <c r="J1" s="306"/>
      <c r="K1" s="306"/>
    </row>
    <row r="2" spans="1:15" x14ac:dyDescent="0.3">
      <c r="B2" s="44" t="s">
        <v>119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</row>
    <row r="3" spans="1:15" x14ac:dyDescent="0.3">
      <c r="B3" s="302" t="s">
        <v>93</v>
      </c>
      <c r="C3" s="336">
        <v>2245</v>
      </c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</row>
    <row r="4" spans="1:15" x14ac:dyDescent="0.3">
      <c r="B4" s="303" t="s">
        <v>16</v>
      </c>
      <c r="C4" s="337">
        <v>0.3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</row>
    <row r="5" spans="1:15" x14ac:dyDescent="0.3">
      <c r="B5" s="303" t="s">
        <v>17</v>
      </c>
      <c r="C5" s="337">
        <v>0.1</v>
      </c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</row>
    <row r="6" spans="1:15" x14ac:dyDescent="0.3">
      <c r="B6" s="304" t="s">
        <v>18</v>
      </c>
      <c r="C6" s="338">
        <v>7.4999999999999997E-2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</row>
    <row r="7" spans="1:15" ht="9.9" customHeight="1" x14ac:dyDescent="0.3">
      <c r="B7" s="307"/>
      <c r="C7" s="308"/>
      <c r="D7" s="300"/>
      <c r="E7" s="300"/>
      <c r="F7" s="300"/>
      <c r="G7" s="300"/>
      <c r="H7" s="306"/>
      <c r="I7" s="306"/>
      <c r="J7" s="306"/>
      <c r="K7" s="306"/>
      <c r="L7" s="306"/>
      <c r="M7" s="306"/>
      <c r="N7" s="306"/>
      <c r="O7" s="306"/>
    </row>
    <row r="8" spans="1:15" x14ac:dyDescent="0.3">
      <c r="B8" s="305" t="s">
        <v>19</v>
      </c>
      <c r="C8" s="339">
        <v>13</v>
      </c>
      <c r="D8" s="300"/>
      <c r="E8" s="300"/>
      <c r="F8" s="300"/>
      <c r="G8" s="300"/>
      <c r="H8" s="306"/>
      <c r="I8" s="306"/>
      <c r="J8" s="306"/>
      <c r="K8" s="306"/>
      <c r="L8" s="306"/>
      <c r="M8" s="306"/>
      <c r="N8" s="306"/>
      <c r="O8" s="306"/>
    </row>
    <row r="9" spans="1:15" ht="9.9" customHeight="1" x14ac:dyDescent="0.3">
      <c r="B9" s="307"/>
      <c r="C9" s="309"/>
      <c r="D9" s="310"/>
      <c r="E9" s="310"/>
      <c r="F9" s="310"/>
      <c r="G9" s="310"/>
      <c r="H9" s="306"/>
      <c r="I9" s="306"/>
      <c r="J9" s="306"/>
      <c r="K9" s="306"/>
      <c r="L9" s="306"/>
      <c r="M9" s="306"/>
      <c r="N9" s="306"/>
      <c r="O9" s="306"/>
    </row>
    <row r="10" spans="1:15" x14ac:dyDescent="0.3">
      <c r="B10" s="305" t="s">
        <v>22</v>
      </c>
      <c r="C10" s="340"/>
      <c r="D10" s="310"/>
      <c r="E10" s="310"/>
      <c r="F10" s="310"/>
      <c r="G10" s="310"/>
      <c r="H10" s="306"/>
      <c r="I10" s="306"/>
      <c r="J10" s="306"/>
      <c r="K10" s="306"/>
      <c r="L10" s="306"/>
      <c r="M10" s="306"/>
      <c r="N10" s="306"/>
      <c r="O10" s="306"/>
    </row>
    <row r="11" spans="1:15" ht="9.9" customHeight="1" x14ac:dyDescent="0.3">
      <c r="B11" s="306"/>
      <c r="C11" s="306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</row>
    <row r="12" spans="1:15" x14ac:dyDescent="0.3">
      <c r="B12" s="481" t="s">
        <v>23</v>
      </c>
      <c r="C12" s="481"/>
      <c r="D12" s="312">
        <f>'Costi Fissi'!D3</f>
        <v>44927</v>
      </c>
      <c r="E12" s="312">
        <f>'Costi Fissi'!E3</f>
        <v>44958</v>
      </c>
      <c r="F12" s="312">
        <f>'Costi Fissi'!F3</f>
        <v>44986</v>
      </c>
      <c r="G12" s="312">
        <f>'Costi Fissi'!G3</f>
        <v>45017</v>
      </c>
      <c r="H12" s="312">
        <f>'Costi Fissi'!H3</f>
        <v>45047</v>
      </c>
      <c r="I12" s="312">
        <f>'Costi Fissi'!I3</f>
        <v>45078</v>
      </c>
      <c r="J12" s="312">
        <f>'Costi Fissi'!J3</f>
        <v>45108</v>
      </c>
      <c r="K12" s="312">
        <f>'Costi Fissi'!K3</f>
        <v>45139</v>
      </c>
      <c r="L12" s="312">
        <f>'Costi Fissi'!L3</f>
        <v>45170</v>
      </c>
      <c r="M12" s="312">
        <f>'Costi Fissi'!M3</f>
        <v>45200</v>
      </c>
      <c r="N12" s="312">
        <f>'Costi Fissi'!N3</f>
        <v>45231</v>
      </c>
      <c r="O12" s="312">
        <f>'Costi Fissi'!O3</f>
        <v>45261</v>
      </c>
    </row>
    <row r="13" spans="1:15" x14ac:dyDescent="0.3">
      <c r="B13" s="472" t="s">
        <v>24</v>
      </c>
      <c r="C13" s="482"/>
      <c r="D13" s="357">
        <v>2</v>
      </c>
      <c r="E13" s="357">
        <v>2</v>
      </c>
      <c r="F13" s="357">
        <v>2</v>
      </c>
      <c r="G13" s="357">
        <v>2</v>
      </c>
      <c r="H13" s="357">
        <v>2</v>
      </c>
      <c r="I13" s="357">
        <v>2.5</v>
      </c>
      <c r="J13" s="357">
        <v>2.5</v>
      </c>
      <c r="K13" s="357">
        <v>2.5</v>
      </c>
      <c r="L13" s="357">
        <v>2.5</v>
      </c>
      <c r="M13" s="357">
        <v>2.5</v>
      </c>
      <c r="N13" s="357">
        <v>3</v>
      </c>
      <c r="O13" s="358">
        <v>3</v>
      </c>
    </row>
    <row r="14" spans="1:15" s="314" customFormat="1" x14ac:dyDescent="0.3">
      <c r="A14" s="313"/>
      <c r="B14" s="483" t="s">
        <v>25</v>
      </c>
      <c r="C14" s="483"/>
      <c r="D14" s="314">
        <v>0</v>
      </c>
      <c r="E14" s="314">
        <v>0</v>
      </c>
      <c r="F14" s="314">
        <v>0</v>
      </c>
      <c r="G14" s="314">
        <v>0</v>
      </c>
      <c r="H14" s="314">
        <v>0</v>
      </c>
      <c r="I14" s="314">
        <v>0</v>
      </c>
      <c r="J14" s="314">
        <v>0</v>
      </c>
      <c r="K14" s="314">
        <v>0</v>
      </c>
      <c r="L14" s="314">
        <v>0</v>
      </c>
      <c r="M14" s="314">
        <v>0</v>
      </c>
      <c r="N14" s="314">
        <v>0</v>
      </c>
      <c r="O14" s="314">
        <v>0</v>
      </c>
    </row>
    <row r="15" spans="1:15" x14ac:dyDescent="0.3">
      <c r="B15" s="481" t="s">
        <v>26</v>
      </c>
      <c r="C15" s="474"/>
      <c r="D15" s="312">
        <f t="shared" ref="D15:O15" si="0">+D12</f>
        <v>44927</v>
      </c>
      <c r="E15" s="323">
        <f t="shared" si="0"/>
        <v>44958</v>
      </c>
      <c r="F15" s="312">
        <f t="shared" si="0"/>
        <v>44986</v>
      </c>
      <c r="G15" s="323">
        <f t="shared" si="0"/>
        <v>45017</v>
      </c>
      <c r="H15" s="312">
        <f t="shared" si="0"/>
        <v>45047</v>
      </c>
      <c r="I15" s="323">
        <f t="shared" si="0"/>
        <v>45078</v>
      </c>
      <c r="J15" s="312">
        <f t="shared" si="0"/>
        <v>45108</v>
      </c>
      <c r="K15" s="323">
        <f t="shared" si="0"/>
        <v>45139</v>
      </c>
      <c r="L15" s="312">
        <f t="shared" si="0"/>
        <v>45170</v>
      </c>
      <c r="M15" s="323">
        <f t="shared" si="0"/>
        <v>45200</v>
      </c>
      <c r="N15" s="312">
        <f t="shared" si="0"/>
        <v>45231</v>
      </c>
      <c r="O15" s="324">
        <f t="shared" si="0"/>
        <v>45261</v>
      </c>
    </row>
    <row r="16" spans="1:15" x14ac:dyDescent="0.3">
      <c r="B16" s="479" t="s">
        <v>27</v>
      </c>
      <c r="C16" s="480"/>
      <c r="D16" s="325">
        <f t="shared" ref="D16:O16" si="1">+(($C3+((($C8-12)*$C3)/12))*D13)*((1+$C10)^D14)</f>
        <v>4864.166666666667</v>
      </c>
      <c r="E16" s="317">
        <f t="shared" si="1"/>
        <v>4864.166666666667</v>
      </c>
      <c r="F16" s="325">
        <f t="shared" si="1"/>
        <v>4864.166666666667</v>
      </c>
      <c r="G16" s="317">
        <f t="shared" si="1"/>
        <v>4864.166666666667</v>
      </c>
      <c r="H16" s="325">
        <f t="shared" si="1"/>
        <v>4864.166666666667</v>
      </c>
      <c r="I16" s="317">
        <f t="shared" si="1"/>
        <v>6080.2083333333339</v>
      </c>
      <c r="J16" s="325">
        <f t="shared" si="1"/>
        <v>6080.2083333333339</v>
      </c>
      <c r="K16" s="317">
        <f t="shared" si="1"/>
        <v>6080.2083333333339</v>
      </c>
      <c r="L16" s="325">
        <f t="shared" si="1"/>
        <v>6080.2083333333339</v>
      </c>
      <c r="M16" s="317">
        <f t="shared" si="1"/>
        <v>6080.2083333333339</v>
      </c>
      <c r="N16" s="325">
        <f t="shared" si="1"/>
        <v>7296.25</v>
      </c>
      <c r="O16" s="318">
        <f t="shared" si="1"/>
        <v>7296.25</v>
      </c>
    </row>
    <row r="17" spans="2:15" x14ac:dyDescent="0.3">
      <c r="B17" s="470" t="s">
        <v>28</v>
      </c>
      <c r="C17" s="471"/>
      <c r="D17" s="326">
        <f t="shared" ref="D17:O17" si="2">+D16*$C4</f>
        <v>1459.25</v>
      </c>
      <c r="E17" s="319">
        <f t="shared" si="2"/>
        <v>1459.25</v>
      </c>
      <c r="F17" s="326">
        <f t="shared" si="2"/>
        <v>1459.25</v>
      </c>
      <c r="G17" s="319">
        <f t="shared" si="2"/>
        <v>1459.25</v>
      </c>
      <c r="H17" s="326">
        <f t="shared" si="2"/>
        <v>1459.25</v>
      </c>
      <c r="I17" s="319">
        <f t="shared" si="2"/>
        <v>1824.0625000000002</v>
      </c>
      <c r="J17" s="326">
        <f t="shared" si="2"/>
        <v>1824.0625000000002</v>
      </c>
      <c r="K17" s="319">
        <f t="shared" si="2"/>
        <v>1824.0625000000002</v>
      </c>
      <c r="L17" s="326">
        <f t="shared" si="2"/>
        <v>1824.0625000000002</v>
      </c>
      <c r="M17" s="319">
        <f t="shared" si="2"/>
        <v>1824.0625000000002</v>
      </c>
      <c r="N17" s="326">
        <f t="shared" si="2"/>
        <v>2188.875</v>
      </c>
      <c r="O17" s="320">
        <f t="shared" si="2"/>
        <v>2188.875</v>
      </c>
    </row>
    <row r="18" spans="2:15" x14ac:dyDescent="0.3">
      <c r="B18" s="470" t="s">
        <v>29</v>
      </c>
      <c r="C18" s="471"/>
      <c r="D18" s="326">
        <f t="shared" ref="D18:O18" si="3">+D16*$C5</f>
        <v>486.41666666666674</v>
      </c>
      <c r="E18" s="319">
        <f t="shared" si="3"/>
        <v>486.41666666666674</v>
      </c>
      <c r="F18" s="326">
        <f t="shared" si="3"/>
        <v>486.41666666666674</v>
      </c>
      <c r="G18" s="319">
        <f t="shared" si="3"/>
        <v>486.41666666666674</v>
      </c>
      <c r="H18" s="326">
        <f t="shared" si="3"/>
        <v>486.41666666666674</v>
      </c>
      <c r="I18" s="319">
        <f t="shared" si="3"/>
        <v>608.02083333333337</v>
      </c>
      <c r="J18" s="326">
        <f t="shared" si="3"/>
        <v>608.02083333333337</v>
      </c>
      <c r="K18" s="319">
        <f t="shared" si="3"/>
        <v>608.02083333333337</v>
      </c>
      <c r="L18" s="326">
        <f t="shared" si="3"/>
        <v>608.02083333333337</v>
      </c>
      <c r="M18" s="319">
        <f t="shared" si="3"/>
        <v>608.02083333333337</v>
      </c>
      <c r="N18" s="326">
        <f t="shared" si="3"/>
        <v>729.625</v>
      </c>
      <c r="O18" s="320">
        <f t="shared" si="3"/>
        <v>729.625</v>
      </c>
    </row>
    <row r="19" spans="2:15" x14ac:dyDescent="0.3">
      <c r="B19" s="472" t="s">
        <v>30</v>
      </c>
      <c r="C19" s="473"/>
      <c r="D19" s="327">
        <f t="shared" ref="D19:O19" si="4">+D16*$C6</f>
        <v>364.8125</v>
      </c>
      <c r="E19" s="321">
        <f t="shared" si="4"/>
        <v>364.8125</v>
      </c>
      <c r="F19" s="327">
        <f t="shared" si="4"/>
        <v>364.8125</v>
      </c>
      <c r="G19" s="321">
        <f t="shared" si="4"/>
        <v>364.8125</v>
      </c>
      <c r="H19" s="327">
        <f t="shared" si="4"/>
        <v>364.8125</v>
      </c>
      <c r="I19" s="321">
        <f t="shared" si="4"/>
        <v>456.01562500000006</v>
      </c>
      <c r="J19" s="327">
        <f t="shared" si="4"/>
        <v>456.01562500000006</v>
      </c>
      <c r="K19" s="321">
        <f t="shared" si="4"/>
        <v>456.01562500000006</v>
      </c>
      <c r="L19" s="327">
        <f t="shared" si="4"/>
        <v>456.01562500000006</v>
      </c>
      <c r="M19" s="321">
        <f t="shared" si="4"/>
        <v>456.01562500000006</v>
      </c>
      <c r="N19" s="327">
        <f t="shared" si="4"/>
        <v>547.21875</v>
      </c>
      <c r="O19" s="322">
        <f t="shared" si="4"/>
        <v>547.21875</v>
      </c>
    </row>
    <row r="20" spans="2:15" s="301" customFormat="1" x14ac:dyDescent="0.3">
      <c r="B20" s="474" t="s">
        <v>31</v>
      </c>
      <c r="C20" s="475"/>
      <c r="D20" s="328">
        <f>SUM(D16:D19)</f>
        <v>7174.6458333333339</v>
      </c>
      <c r="E20" s="328">
        <f t="shared" ref="E20:O20" si="5">SUM(E16:E19)</f>
        <v>7174.6458333333339</v>
      </c>
      <c r="F20" s="328">
        <f t="shared" si="5"/>
        <v>7174.6458333333339</v>
      </c>
      <c r="G20" s="328">
        <f t="shared" si="5"/>
        <v>7174.6458333333339</v>
      </c>
      <c r="H20" s="328">
        <f t="shared" si="5"/>
        <v>7174.6458333333339</v>
      </c>
      <c r="I20" s="328">
        <f t="shared" si="5"/>
        <v>8968.3072916666679</v>
      </c>
      <c r="J20" s="328">
        <f t="shared" si="5"/>
        <v>8968.3072916666679</v>
      </c>
      <c r="K20" s="328">
        <f t="shared" si="5"/>
        <v>8968.3072916666679</v>
      </c>
      <c r="L20" s="328">
        <f t="shared" si="5"/>
        <v>8968.3072916666679</v>
      </c>
      <c r="M20" s="328">
        <f t="shared" si="5"/>
        <v>8968.3072916666679</v>
      </c>
      <c r="N20" s="328">
        <f t="shared" si="5"/>
        <v>10761.96875</v>
      </c>
      <c r="O20" s="329">
        <f t="shared" si="5"/>
        <v>10761.96875</v>
      </c>
    </row>
    <row r="21" spans="2:15" s="7" customFormat="1" x14ac:dyDescent="0.3">
      <c r="B21" s="476"/>
      <c r="C21" s="476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</row>
    <row r="22" spans="2:15" s="7" customFormat="1" x14ac:dyDescent="0.3">
      <c r="B22" s="476"/>
      <c r="C22" s="476"/>
      <c r="D22" s="316" t="s">
        <v>32</v>
      </c>
      <c r="E22" s="316" t="s">
        <v>33</v>
      </c>
      <c r="F22" s="316" t="s">
        <v>34</v>
      </c>
      <c r="G22" s="316" t="s">
        <v>35</v>
      </c>
      <c r="H22" s="316" t="s">
        <v>36</v>
      </c>
      <c r="I22" s="316" t="s">
        <v>20</v>
      </c>
      <c r="J22" s="316" t="s">
        <v>37</v>
      </c>
      <c r="K22" s="316" t="s">
        <v>38</v>
      </c>
      <c r="L22" s="316" t="s">
        <v>39</v>
      </c>
      <c r="M22" s="316" t="s">
        <v>40</v>
      </c>
      <c r="N22" s="316" t="s">
        <v>41</v>
      </c>
      <c r="O22" s="316" t="s">
        <v>21</v>
      </c>
    </row>
    <row r="23" spans="2:15" s="7" customFormat="1" x14ac:dyDescent="0.3">
      <c r="B23" s="477" t="s">
        <v>42</v>
      </c>
      <c r="C23" s="478"/>
      <c r="D23" s="312">
        <f t="shared" ref="D23:O23" si="6">+D15</f>
        <v>44927</v>
      </c>
      <c r="E23" s="323">
        <f t="shared" si="6"/>
        <v>44958</v>
      </c>
      <c r="F23" s="312">
        <f t="shared" si="6"/>
        <v>44986</v>
      </c>
      <c r="G23" s="323">
        <f t="shared" si="6"/>
        <v>45017</v>
      </c>
      <c r="H23" s="312">
        <f t="shared" si="6"/>
        <v>45047</v>
      </c>
      <c r="I23" s="323">
        <f t="shared" si="6"/>
        <v>45078</v>
      </c>
      <c r="J23" s="312">
        <f t="shared" si="6"/>
        <v>45108</v>
      </c>
      <c r="K23" s="323">
        <f t="shared" si="6"/>
        <v>45139</v>
      </c>
      <c r="L23" s="312">
        <f t="shared" si="6"/>
        <v>45170</v>
      </c>
      <c r="M23" s="323">
        <f t="shared" si="6"/>
        <v>45200</v>
      </c>
      <c r="N23" s="312">
        <f t="shared" si="6"/>
        <v>45231</v>
      </c>
      <c r="O23" s="324">
        <f t="shared" si="6"/>
        <v>45261</v>
      </c>
    </row>
    <row r="24" spans="2:15" s="7" customFormat="1" x14ac:dyDescent="0.3">
      <c r="B24" s="479" t="str">
        <f>+B16</f>
        <v>Retribuzione</v>
      </c>
      <c r="C24" s="480"/>
      <c r="D24" s="330">
        <f>+(($C3)*D13)*((1+$C10)^D14)</f>
        <v>4490</v>
      </c>
      <c r="E24" s="319">
        <f t="shared" ref="E24:O24" si="7">+IF(OR(E22=$D$8,E22=$E$8,E22=$F$8,E22=$G$8),(($C3)*E13)*((1+$C10)^D14)+D30,(($C3)*E13)*((1+$C10)^D14))</f>
        <v>4490</v>
      </c>
      <c r="F24" s="326">
        <f t="shared" si="7"/>
        <v>4490</v>
      </c>
      <c r="G24" s="319">
        <f t="shared" si="7"/>
        <v>4490</v>
      </c>
      <c r="H24" s="326">
        <f t="shared" si="7"/>
        <v>4490</v>
      </c>
      <c r="I24" s="319">
        <f t="shared" si="7"/>
        <v>5612.5</v>
      </c>
      <c r="J24" s="326">
        <f t="shared" si="7"/>
        <v>5612.5</v>
      </c>
      <c r="K24" s="319">
        <f t="shared" si="7"/>
        <v>5612.5</v>
      </c>
      <c r="L24" s="326">
        <f t="shared" si="7"/>
        <v>5612.5</v>
      </c>
      <c r="M24" s="319">
        <f t="shared" si="7"/>
        <v>5612.5</v>
      </c>
      <c r="N24" s="326">
        <f t="shared" si="7"/>
        <v>6735</v>
      </c>
      <c r="O24" s="320">
        <f t="shared" si="7"/>
        <v>6735</v>
      </c>
    </row>
    <row r="25" spans="2:15" s="7" customFormat="1" x14ac:dyDescent="0.3">
      <c r="B25" s="470" t="str">
        <f>+B17</f>
        <v>INPS</v>
      </c>
      <c r="C25" s="471"/>
      <c r="D25" s="326"/>
      <c r="E25" s="319">
        <f t="shared" ref="E25:O25" si="8">+D17</f>
        <v>1459.25</v>
      </c>
      <c r="F25" s="326">
        <f t="shared" si="8"/>
        <v>1459.25</v>
      </c>
      <c r="G25" s="319">
        <f t="shared" si="8"/>
        <v>1459.25</v>
      </c>
      <c r="H25" s="326">
        <f t="shared" si="8"/>
        <v>1459.25</v>
      </c>
      <c r="I25" s="319">
        <f t="shared" si="8"/>
        <v>1459.25</v>
      </c>
      <c r="J25" s="326">
        <f t="shared" si="8"/>
        <v>1824.0625000000002</v>
      </c>
      <c r="K25" s="319">
        <f t="shared" si="8"/>
        <v>1824.0625000000002</v>
      </c>
      <c r="L25" s="326">
        <f t="shared" si="8"/>
        <v>1824.0625000000002</v>
      </c>
      <c r="M25" s="319">
        <f t="shared" si="8"/>
        <v>1824.0625000000002</v>
      </c>
      <c r="N25" s="326">
        <f t="shared" si="8"/>
        <v>1824.0625000000002</v>
      </c>
      <c r="O25" s="320">
        <f t="shared" si="8"/>
        <v>2188.875</v>
      </c>
    </row>
    <row r="26" spans="2:15" s="7" customFormat="1" x14ac:dyDescent="0.3">
      <c r="B26" s="472" t="str">
        <f>+B18</f>
        <v>INAIL</v>
      </c>
      <c r="C26" s="473"/>
      <c r="D26" s="327"/>
      <c r="E26" s="319">
        <f t="shared" ref="E26:O26" si="9">+D18</f>
        <v>486.41666666666674</v>
      </c>
      <c r="F26" s="327">
        <f t="shared" si="9"/>
        <v>486.41666666666674</v>
      </c>
      <c r="G26" s="319">
        <f t="shared" si="9"/>
        <v>486.41666666666674</v>
      </c>
      <c r="H26" s="327">
        <f t="shared" si="9"/>
        <v>486.41666666666674</v>
      </c>
      <c r="I26" s="319">
        <f t="shared" si="9"/>
        <v>486.41666666666674</v>
      </c>
      <c r="J26" s="327">
        <f t="shared" si="9"/>
        <v>608.02083333333337</v>
      </c>
      <c r="K26" s="319">
        <f t="shared" si="9"/>
        <v>608.02083333333337</v>
      </c>
      <c r="L26" s="327">
        <f t="shared" si="9"/>
        <v>608.02083333333337</v>
      </c>
      <c r="M26" s="319">
        <f t="shared" si="9"/>
        <v>608.02083333333337</v>
      </c>
      <c r="N26" s="327">
        <f t="shared" si="9"/>
        <v>608.02083333333337</v>
      </c>
      <c r="O26" s="320">
        <f t="shared" si="9"/>
        <v>729.625</v>
      </c>
    </row>
    <row r="27" spans="2:15" s="19" customFormat="1" x14ac:dyDescent="0.3">
      <c r="B27" s="468" t="s">
        <v>31</v>
      </c>
      <c r="C27" s="469"/>
      <c r="D27" s="331">
        <f t="shared" ref="D27:O27" si="10">SUM(D24:D26)</f>
        <v>4490</v>
      </c>
      <c r="E27" s="328">
        <f t="shared" si="10"/>
        <v>6435.666666666667</v>
      </c>
      <c r="F27" s="328">
        <f t="shared" si="10"/>
        <v>6435.666666666667</v>
      </c>
      <c r="G27" s="328">
        <f t="shared" si="10"/>
        <v>6435.666666666667</v>
      </c>
      <c r="H27" s="328">
        <f t="shared" si="10"/>
        <v>6435.666666666667</v>
      </c>
      <c r="I27" s="328">
        <f t="shared" si="10"/>
        <v>7558.166666666667</v>
      </c>
      <c r="J27" s="328">
        <f t="shared" si="10"/>
        <v>8044.583333333333</v>
      </c>
      <c r="K27" s="328">
        <f t="shared" si="10"/>
        <v>8044.583333333333</v>
      </c>
      <c r="L27" s="328">
        <f t="shared" si="10"/>
        <v>8044.583333333333</v>
      </c>
      <c r="M27" s="328">
        <f t="shared" si="10"/>
        <v>8044.583333333333</v>
      </c>
      <c r="N27" s="328">
        <f t="shared" si="10"/>
        <v>9167.0833333333339</v>
      </c>
      <c r="O27" s="329">
        <f t="shared" si="10"/>
        <v>9653.5</v>
      </c>
    </row>
    <row r="28" spans="2:15" s="7" customFormat="1" x14ac:dyDescent="0.3">
      <c r="B28" s="465" t="s">
        <v>43</v>
      </c>
      <c r="C28" s="46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</row>
    <row r="29" spans="2:15" s="7" customFormat="1" x14ac:dyDescent="0.3">
      <c r="B29" s="466" t="s">
        <v>44</v>
      </c>
      <c r="C29" s="467"/>
      <c r="D29" s="332">
        <f t="shared" ref="D29:O29" si="11">+D15</f>
        <v>44927</v>
      </c>
      <c r="E29" s="332">
        <f t="shared" si="11"/>
        <v>44958</v>
      </c>
      <c r="F29" s="332">
        <f t="shared" si="11"/>
        <v>44986</v>
      </c>
      <c r="G29" s="332">
        <f t="shared" si="11"/>
        <v>45017</v>
      </c>
      <c r="H29" s="332">
        <f t="shared" si="11"/>
        <v>45047</v>
      </c>
      <c r="I29" s="332">
        <f t="shared" si="11"/>
        <v>45078</v>
      </c>
      <c r="J29" s="332">
        <f t="shared" si="11"/>
        <v>45108</v>
      </c>
      <c r="K29" s="332">
        <f t="shared" si="11"/>
        <v>45139</v>
      </c>
      <c r="L29" s="332">
        <f t="shared" si="11"/>
        <v>45170</v>
      </c>
      <c r="M29" s="332">
        <f t="shared" si="11"/>
        <v>45200</v>
      </c>
      <c r="N29" s="332">
        <f t="shared" si="11"/>
        <v>45231</v>
      </c>
      <c r="O29" s="333">
        <f t="shared" si="11"/>
        <v>45261</v>
      </c>
    </row>
    <row r="30" spans="2:15" s="7" customFormat="1" x14ac:dyDescent="0.3">
      <c r="B30" s="463"/>
      <c r="C30" s="464"/>
      <c r="D30" s="334">
        <f>+D16-D24</f>
        <v>374.16666666666697</v>
      </c>
      <c r="E30" s="334">
        <f t="shared" ref="E30:O30" si="12">+E16-E24+D30</f>
        <v>748.33333333333394</v>
      </c>
      <c r="F30" s="334">
        <f t="shared" si="12"/>
        <v>1122.5000000000009</v>
      </c>
      <c r="G30" s="334">
        <f t="shared" si="12"/>
        <v>1496.6666666666679</v>
      </c>
      <c r="H30" s="334">
        <f t="shared" si="12"/>
        <v>1870.8333333333348</v>
      </c>
      <c r="I30" s="334">
        <f t="shared" si="12"/>
        <v>2338.5416666666688</v>
      </c>
      <c r="J30" s="334">
        <f t="shared" si="12"/>
        <v>2806.2500000000027</v>
      </c>
      <c r="K30" s="334">
        <f t="shared" si="12"/>
        <v>3273.9583333333367</v>
      </c>
      <c r="L30" s="334">
        <f t="shared" si="12"/>
        <v>3741.6666666666706</v>
      </c>
      <c r="M30" s="334">
        <f t="shared" si="12"/>
        <v>4209.3750000000045</v>
      </c>
      <c r="N30" s="334">
        <f t="shared" si="12"/>
        <v>4770.6250000000045</v>
      </c>
      <c r="O30" s="335">
        <f t="shared" si="12"/>
        <v>5331.8750000000045</v>
      </c>
    </row>
    <row r="31" spans="2:15" s="7" customFormat="1" x14ac:dyDescent="0.3">
      <c r="B31" s="465" t="s">
        <v>43</v>
      </c>
      <c r="C31" s="46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</row>
    <row r="32" spans="2:15" s="7" customFormat="1" x14ac:dyDescent="0.3">
      <c r="B32" s="466" t="s">
        <v>45</v>
      </c>
      <c r="C32" s="467"/>
      <c r="D32" s="332">
        <f>+D29</f>
        <v>44927</v>
      </c>
      <c r="E32" s="332">
        <f t="shared" ref="E32:O32" si="13">+E29</f>
        <v>44958</v>
      </c>
      <c r="F32" s="332">
        <f t="shared" si="13"/>
        <v>44986</v>
      </c>
      <c r="G32" s="332">
        <f t="shared" si="13"/>
        <v>45017</v>
      </c>
      <c r="H32" s="332">
        <f t="shared" si="13"/>
        <v>45047</v>
      </c>
      <c r="I32" s="332">
        <f t="shared" si="13"/>
        <v>45078</v>
      </c>
      <c r="J32" s="332">
        <f t="shared" si="13"/>
        <v>45108</v>
      </c>
      <c r="K32" s="332">
        <f t="shared" si="13"/>
        <v>45139</v>
      </c>
      <c r="L32" s="332">
        <f t="shared" si="13"/>
        <v>45170</v>
      </c>
      <c r="M32" s="332">
        <f t="shared" si="13"/>
        <v>45200</v>
      </c>
      <c r="N32" s="332">
        <f t="shared" si="13"/>
        <v>45231</v>
      </c>
      <c r="O32" s="333">
        <f t="shared" si="13"/>
        <v>45261</v>
      </c>
    </row>
    <row r="33" spans="2:15" s="7" customFormat="1" x14ac:dyDescent="0.3">
      <c r="B33" s="463"/>
      <c r="C33" s="464"/>
      <c r="D33" s="334">
        <f>+D30</f>
        <v>374.16666666666697</v>
      </c>
      <c r="E33" s="334">
        <f>+E30-D30</f>
        <v>374.16666666666697</v>
      </c>
      <c r="F33" s="334">
        <f t="shared" ref="F33:O33" si="14">+F30-E30</f>
        <v>374.16666666666697</v>
      </c>
      <c r="G33" s="334">
        <f t="shared" si="14"/>
        <v>374.16666666666697</v>
      </c>
      <c r="H33" s="334">
        <f t="shared" si="14"/>
        <v>374.16666666666697</v>
      </c>
      <c r="I33" s="334">
        <f t="shared" si="14"/>
        <v>467.70833333333394</v>
      </c>
      <c r="J33" s="334">
        <f t="shared" si="14"/>
        <v>467.70833333333394</v>
      </c>
      <c r="K33" s="334">
        <f t="shared" si="14"/>
        <v>467.70833333333394</v>
      </c>
      <c r="L33" s="334">
        <f t="shared" si="14"/>
        <v>467.70833333333394</v>
      </c>
      <c r="M33" s="334">
        <f t="shared" si="14"/>
        <v>467.70833333333394</v>
      </c>
      <c r="N33" s="334">
        <f t="shared" si="14"/>
        <v>561.25</v>
      </c>
      <c r="O33" s="335">
        <f t="shared" si="14"/>
        <v>561.25</v>
      </c>
    </row>
    <row r="34" spans="2:15" s="7" customFormat="1" x14ac:dyDescent="0.3">
      <c r="B34" s="465"/>
      <c r="C34" s="46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</row>
    <row r="35" spans="2:15" s="7" customFormat="1" x14ac:dyDescent="0.3">
      <c r="B35" s="466" t="s">
        <v>46</v>
      </c>
      <c r="C35" s="467"/>
      <c r="D35" s="332">
        <f t="shared" ref="D35:O35" si="15">+D15</f>
        <v>44927</v>
      </c>
      <c r="E35" s="332">
        <f t="shared" si="15"/>
        <v>44958</v>
      </c>
      <c r="F35" s="332">
        <f t="shared" si="15"/>
        <v>44986</v>
      </c>
      <c r="G35" s="332">
        <f t="shared" si="15"/>
        <v>45017</v>
      </c>
      <c r="H35" s="332">
        <f t="shared" si="15"/>
        <v>45047</v>
      </c>
      <c r="I35" s="332">
        <f t="shared" si="15"/>
        <v>45078</v>
      </c>
      <c r="J35" s="332">
        <f t="shared" si="15"/>
        <v>45108</v>
      </c>
      <c r="K35" s="332">
        <f t="shared" si="15"/>
        <v>45139</v>
      </c>
      <c r="L35" s="332">
        <f t="shared" si="15"/>
        <v>45170</v>
      </c>
      <c r="M35" s="332">
        <f t="shared" si="15"/>
        <v>45200</v>
      </c>
      <c r="N35" s="332">
        <f t="shared" si="15"/>
        <v>45231</v>
      </c>
      <c r="O35" s="333">
        <f t="shared" si="15"/>
        <v>45261</v>
      </c>
    </row>
    <row r="36" spans="2:15" s="7" customFormat="1" x14ac:dyDescent="0.3">
      <c r="B36" s="463"/>
      <c r="C36" s="464"/>
      <c r="D36" s="334">
        <f t="shared" ref="D36:O36" si="16">+D17+D18-D25-D26</f>
        <v>1945.6666666666667</v>
      </c>
      <c r="E36" s="334">
        <f t="shared" si="16"/>
        <v>0</v>
      </c>
      <c r="F36" s="334">
        <f t="shared" si="16"/>
        <v>0</v>
      </c>
      <c r="G36" s="334">
        <f t="shared" si="16"/>
        <v>0</v>
      </c>
      <c r="H36" s="334">
        <f t="shared" si="16"/>
        <v>0</v>
      </c>
      <c r="I36" s="334">
        <f t="shared" si="16"/>
        <v>486.41666666666674</v>
      </c>
      <c r="J36" s="334">
        <f t="shared" si="16"/>
        <v>0</v>
      </c>
      <c r="K36" s="334">
        <f t="shared" si="16"/>
        <v>0</v>
      </c>
      <c r="L36" s="334">
        <f t="shared" si="16"/>
        <v>0</v>
      </c>
      <c r="M36" s="334">
        <f t="shared" si="16"/>
        <v>0</v>
      </c>
      <c r="N36" s="334">
        <f t="shared" si="16"/>
        <v>486.4166666666664</v>
      </c>
      <c r="O36" s="335">
        <f t="shared" si="16"/>
        <v>0</v>
      </c>
    </row>
  </sheetData>
  <sheetProtection algorithmName="SHA-512" hashValue="EVr21YjP0tnubQptMM+cboBL6gvO69CBANS5IhlQAwqib0SviucnHhy+8Ee0wsofXNW+9VF7RDiVodLQdoGx5A==" saltValue="yXwUd3dx5H4OL5DgJKDePQ==" spinCount="100000" sheet="1" objects="1" scenarios="1"/>
  <mergeCells count="25">
    <mergeCell ref="B12:C12"/>
    <mergeCell ref="B13:C13"/>
    <mergeCell ref="B14:C14"/>
    <mergeCell ref="B15:C15"/>
    <mergeCell ref="B16:C16"/>
    <mergeCell ref="B27:C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28:C28"/>
    <mergeCell ref="B29:C29"/>
    <mergeCell ref="B30:C30"/>
    <mergeCell ref="B31:C31"/>
    <mergeCell ref="B32:C3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AD99-BBC7-4EDE-8B84-1B8A0D0D743C}">
  <sheetPr>
    <tabColor theme="7" tint="0.59999389629810485"/>
  </sheetPr>
  <dimension ref="A2:M41"/>
  <sheetViews>
    <sheetView zoomScale="85" zoomScaleNormal="85" workbookViewId="0">
      <selection activeCell="P14" sqref="P14"/>
    </sheetView>
  </sheetViews>
  <sheetFormatPr defaultColWidth="9.109375" defaultRowHeight="13.8" x14ac:dyDescent="0.25"/>
  <cols>
    <col min="1" max="1" width="35.5546875" style="6" bestFit="1" customWidth="1"/>
    <col min="2" max="13" width="12.6640625" style="6" customWidth="1"/>
    <col min="14" max="16384" width="9.109375" style="6"/>
  </cols>
  <sheetData>
    <row r="2" spans="1:13" x14ac:dyDescent="0.25">
      <c r="A2" s="341" t="s">
        <v>121</v>
      </c>
      <c r="B2" s="342">
        <f>'Costi Fissi'!D3</f>
        <v>44927</v>
      </c>
      <c r="C2" s="342">
        <f>'Costi Fissi'!E3</f>
        <v>44958</v>
      </c>
      <c r="D2" s="342">
        <f>'Costi Fissi'!F3</f>
        <v>44986</v>
      </c>
      <c r="E2" s="342">
        <f>'Costi Fissi'!G3</f>
        <v>45017</v>
      </c>
      <c r="F2" s="342">
        <f>'Costi Fissi'!H3</f>
        <v>45047</v>
      </c>
      <c r="G2" s="342">
        <f>'Costi Fissi'!I3</f>
        <v>45078</v>
      </c>
      <c r="H2" s="342">
        <f>'Costi Fissi'!J3</f>
        <v>45108</v>
      </c>
      <c r="I2" s="342">
        <f>'Costi Fissi'!K3</f>
        <v>45139</v>
      </c>
      <c r="J2" s="342">
        <f>'Costi Fissi'!L3</f>
        <v>45170</v>
      </c>
      <c r="K2" s="342">
        <f>'Costi Fissi'!M3</f>
        <v>45200</v>
      </c>
      <c r="L2" s="342">
        <f>'Costi Fissi'!N3</f>
        <v>45231</v>
      </c>
      <c r="M2" s="343">
        <f>'Costi Fissi'!O3</f>
        <v>45261</v>
      </c>
    </row>
    <row r="3" spans="1:13" x14ac:dyDescent="0.25">
      <c r="A3" s="344" t="s">
        <v>83</v>
      </c>
      <c r="B3" s="16">
        <f>'Budget Ricavi'!C112</f>
        <v>17120</v>
      </c>
      <c r="C3" s="16">
        <f>'Budget Ricavi'!D112</f>
        <v>16248.5</v>
      </c>
      <c r="D3" s="16">
        <f>'Budget Ricavi'!E112</f>
        <v>17648</v>
      </c>
      <c r="E3" s="16">
        <f>'Budget Ricavi'!F112</f>
        <v>17268</v>
      </c>
      <c r="F3" s="16">
        <f>'Budget Ricavi'!G112</f>
        <v>19895.5</v>
      </c>
      <c r="G3" s="16">
        <f>'Budget Ricavi'!H112</f>
        <v>52675.5</v>
      </c>
      <c r="H3" s="16">
        <f>'Budget Ricavi'!I112</f>
        <v>59450.5</v>
      </c>
      <c r="I3" s="16">
        <f>'Budget Ricavi'!J112</f>
        <v>76964</v>
      </c>
      <c r="J3" s="16">
        <f>'Budget Ricavi'!K112</f>
        <v>23410</v>
      </c>
      <c r="K3" s="16">
        <f>'Budget Ricavi'!L112</f>
        <v>22113.5</v>
      </c>
      <c r="L3" s="16">
        <f>'Budget Ricavi'!M112</f>
        <v>22121</v>
      </c>
      <c r="M3" s="345">
        <f>'Budget Ricavi'!N112</f>
        <v>47937.5</v>
      </c>
    </row>
    <row r="4" spans="1:13" x14ac:dyDescent="0.25">
      <c r="A4" s="346" t="s">
        <v>92</v>
      </c>
      <c r="B4" s="16">
        <f>'Budget Ricavi'!C135</f>
        <v>26764</v>
      </c>
      <c r="C4" s="16">
        <f>'Budget Ricavi'!D135</f>
        <v>357</v>
      </c>
      <c r="D4" s="16">
        <f>'Budget Ricavi'!E135</f>
        <v>1350</v>
      </c>
      <c r="E4" s="16">
        <f>'Budget Ricavi'!F135</f>
        <v>-1600</v>
      </c>
      <c r="F4" s="16">
        <f>'Budget Ricavi'!G135</f>
        <v>3344</v>
      </c>
      <c r="G4" s="16">
        <f>'Budget Ricavi'!H135</f>
        <v>19360</v>
      </c>
      <c r="H4" s="16">
        <f>'Budget Ricavi'!I135</f>
        <v>5861</v>
      </c>
      <c r="I4" s="16">
        <f>'Budget Ricavi'!J135</f>
        <v>26300</v>
      </c>
      <c r="J4" s="16">
        <f>'Budget Ricavi'!K135</f>
        <v>-50561</v>
      </c>
      <c r="K4" s="16">
        <f>'Budget Ricavi'!L135</f>
        <v>-640</v>
      </c>
      <c r="L4" s="16">
        <f>'Budget Ricavi'!M135</f>
        <v>-2064</v>
      </c>
      <c r="M4" s="345">
        <f>'Budget Ricavi'!N135</f>
        <v>6039</v>
      </c>
    </row>
    <row r="5" spans="1:13" x14ac:dyDescent="0.25">
      <c r="A5" s="347" t="s">
        <v>84</v>
      </c>
      <c r="B5" s="17">
        <f>SUM(B3:B4)</f>
        <v>43884</v>
      </c>
      <c r="C5" s="17">
        <f t="shared" ref="C5:M5" si="0">SUM(C3:C4)</f>
        <v>16605.5</v>
      </c>
      <c r="D5" s="17">
        <f t="shared" si="0"/>
        <v>18998</v>
      </c>
      <c r="E5" s="17">
        <f t="shared" si="0"/>
        <v>15668</v>
      </c>
      <c r="F5" s="17">
        <f t="shared" si="0"/>
        <v>23239.5</v>
      </c>
      <c r="G5" s="17">
        <f t="shared" si="0"/>
        <v>72035.5</v>
      </c>
      <c r="H5" s="17">
        <f t="shared" si="0"/>
        <v>65311.5</v>
      </c>
      <c r="I5" s="17">
        <f t="shared" si="0"/>
        <v>103264</v>
      </c>
      <c r="J5" s="17">
        <f t="shared" si="0"/>
        <v>-27151</v>
      </c>
      <c r="K5" s="17">
        <f t="shared" si="0"/>
        <v>21473.5</v>
      </c>
      <c r="L5" s="17">
        <f t="shared" si="0"/>
        <v>20057</v>
      </c>
      <c r="M5" s="348">
        <f t="shared" si="0"/>
        <v>53976.5</v>
      </c>
    </row>
    <row r="6" spans="1:13" x14ac:dyDescent="0.25">
      <c r="A6" s="346" t="s">
        <v>85</v>
      </c>
      <c r="B6" s="16">
        <f>'Costi Mp &amp; Merci'!C68</f>
        <v>6800</v>
      </c>
      <c r="C6" s="16">
        <f>'Costi Mp &amp; Merci'!D68</f>
        <v>6290</v>
      </c>
      <c r="D6" s="16">
        <f>'Costi Mp &amp; Merci'!E68</f>
        <v>6830</v>
      </c>
      <c r="E6" s="16">
        <f>'Costi Mp &amp; Merci'!F68</f>
        <v>6830</v>
      </c>
      <c r="F6" s="16">
        <f>'Costi Mp &amp; Merci'!G68</f>
        <v>6830</v>
      </c>
      <c r="G6" s="16">
        <f>'Costi Mp &amp; Merci'!H68</f>
        <v>13070</v>
      </c>
      <c r="H6" s="16">
        <f>'Costi Mp &amp; Merci'!I68</f>
        <v>15056</v>
      </c>
      <c r="I6" s="16">
        <f>'Costi Mp &amp; Merci'!J68</f>
        <v>20456</v>
      </c>
      <c r="J6" s="16">
        <f>'Costi Mp &amp; Merci'!K68</f>
        <v>6830</v>
      </c>
      <c r="K6" s="16">
        <f>'Costi Mp &amp; Merci'!L68</f>
        <v>6830</v>
      </c>
      <c r="L6" s="16">
        <f>'Costi Mp &amp; Merci'!M68</f>
        <v>6830</v>
      </c>
      <c r="M6" s="345">
        <f>'Costi Mp &amp; Merci'!N68</f>
        <v>7400</v>
      </c>
    </row>
    <row r="7" spans="1:13" x14ac:dyDescent="0.25">
      <c r="A7" s="346" t="s">
        <v>86</v>
      </c>
      <c r="B7" s="16">
        <f>'Costi Mp &amp; Merci'!C114</f>
        <v>7320</v>
      </c>
      <c r="C7" s="16">
        <f>'Costi Mp &amp; Merci'!D114</f>
        <v>6697.7999999999993</v>
      </c>
      <c r="D7" s="16">
        <f>'Costi Mp &amp; Merci'!E114</f>
        <v>36.600000000000364</v>
      </c>
      <c r="E7" s="16">
        <f>'Costi Mp &amp; Merci'!F114</f>
        <v>658.80000000000109</v>
      </c>
      <c r="F7" s="16">
        <f>'Costi Mp &amp; Merci'!G114</f>
        <v>0</v>
      </c>
      <c r="G7" s="16">
        <f>'Costi Mp &amp; Merci'!H114</f>
        <v>7612.7999999999993</v>
      </c>
      <c r="H7" s="16">
        <f>'Costi Mp &amp; Merci'!I114</f>
        <v>10035.720000000001</v>
      </c>
      <c r="I7" s="16">
        <f>'Costi Mp &amp; Merci'!J114</f>
        <v>9010.9199999999983</v>
      </c>
      <c r="J7" s="16">
        <f>'Costi Mp &amp; Merci'!K114</f>
        <v>-10035.720000000001</v>
      </c>
      <c r="K7" s="16">
        <f>'Costi Mp &amp; Merci'!L114</f>
        <v>-16623.719999999998</v>
      </c>
      <c r="L7" s="16">
        <f>'Costi Mp &amp; Merci'!M114</f>
        <v>0</v>
      </c>
      <c r="M7" s="345">
        <f>'Costi Mp &amp; Merci'!N114</f>
        <v>695.39999999999964</v>
      </c>
    </row>
    <row r="8" spans="1:13" x14ac:dyDescent="0.25">
      <c r="A8" s="346" t="s">
        <v>97</v>
      </c>
      <c r="B8" s="16">
        <f>'Altri Costi Variabili'!D46</f>
        <v>2054.4</v>
      </c>
      <c r="C8" s="16">
        <f>'Altri Costi Variabili'!E46</f>
        <v>1949.8200000000002</v>
      </c>
      <c r="D8" s="16">
        <f>'Altri Costi Variabili'!F46</f>
        <v>2117.7600000000002</v>
      </c>
      <c r="E8" s="16">
        <f>'Altri Costi Variabili'!G46</f>
        <v>2072.16</v>
      </c>
      <c r="F8" s="16">
        <f>'Altri Costi Variabili'!H46</f>
        <v>2387.46</v>
      </c>
      <c r="G8" s="16">
        <f>'Altri Costi Variabili'!I46</f>
        <v>6321.0599999999995</v>
      </c>
      <c r="H8" s="16">
        <f>'Altri Costi Variabili'!J46</f>
        <v>7134.0599999999995</v>
      </c>
      <c r="I8" s="16">
        <f>'Altri Costi Variabili'!K46</f>
        <v>9235.68</v>
      </c>
      <c r="J8" s="16">
        <f>'Altri Costi Variabili'!L46</f>
        <v>2809.2</v>
      </c>
      <c r="K8" s="16">
        <f>'Altri Costi Variabili'!M46</f>
        <v>2653.62</v>
      </c>
      <c r="L8" s="16">
        <f>'Altri Costi Variabili'!N46</f>
        <v>2654.52</v>
      </c>
      <c r="M8" s="345">
        <f>'Altri Costi Variabili'!O46</f>
        <v>5752.5</v>
      </c>
    </row>
    <row r="9" spans="1:13" x14ac:dyDescent="0.25">
      <c r="A9" s="349" t="s">
        <v>96</v>
      </c>
      <c r="B9" s="16">
        <f>'Costi Fissi'!D28</f>
        <v>5648</v>
      </c>
      <c r="C9" s="16">
        <f>'Costi Fissi'!E28</f>
        <v>5648</v>
      </c>
      <c r="D9" s="16">
        <f>'Costi Fissi'!F28</f>
        <v>7528</v>
      </c>
      <c r="E9" s="16">
        <f>'Costi Fissi'!G28</f>
        <v>5648</v>
      </c>
      <c r="F9" s="16">
        <f>'Costi Fissi'!H28</f>
        <v>5648</v>
      </c>
      <c r="G9" s="16">
        <f>'Costi Fissi'!I28</f>
        <v>5648</v>
      </c>
      <c r="H9" s="16">
        <f>'Costi Fissi'!J28</f>
        <v>5648</v>
      </c>
      <c r="I9" s="16">
        <f>'Costi Fissi'!K28</f>
        <v>5648</v>
      </c>
      <c r="J9" s="16">
        <f>'Costi Fissi'!L28</f>
        <v>7528</v>
      </c>
      <c r="K9" s="16">
        <f>'Costi Fissi'!M28</f>
        <v>5648</v>
      </c>
      <c r="L9" s="16">
        <f>'Costi Fissi'!N28</f>
        <v>5648</v>
      </c>
      <c r="M9" s="345">
        <f>'Costi Fissi'!O28</f>
        <v>5648</v>
      </c>
    </row>
    <row r="10" spans="1:13" x14ac:dyDescent="0.25">
      <c r="A10" s="347" t="s">
        <v>88</v>
      </c>
      <c r="B10" s="18">
        <f t="shared" ref="B10:M10" si="1">B5-B6-B8-B7-B9</f>
        <v>22061.599999999999</v>
      </c>
      <c r="C10" s="18">
        <f t="shared" si="1"/>
        <v>-3980.119999999999</v>
      </c>
      <c r="D10" s="18">
        <f t="shared" si="1"/>
        <v>2485.6399999999994</v>
      </c>
      <c r="E10" s="18">
        <f t="shared" si="1"/>
        <v>459.03999999999905</v>
      </c>
      <c r="F10" s="18">
        <f t="shared" si="1"/>
        <v>8374.0400000000009</v>
      </c>
      <c r="G10" s="18">
        <f t="shared" si="1"/>
        <v>39383.64</v>
      </c>
      <c r="H10" s="18">
        <f t="shared" si="1"/>
        <v>27437.72</v>
      </c>
      <c r="I10" s="18">
        <f t="shared" si="1"/>
        <v>58913.400000000009</v>
      </c>
      <c r="J10" s="18">
        <f t="shared" si="1"/>
        <v>-34282.479999999996</v>
      </c>
      <c r="K10" s="18">
        <f t="shared" si="1"/>
        <v>22965.599999999999</v>
      </c>
      <c r="L10" s="18">
        <f t="shared" si="1"/>
        <v>4924.4799999999996</v>
      </c>
      <c r="M10" s="350">
        <f t="shared" si="1"/>
        <v>34480.6</v>
      </c>
    </row>
    <row r="11" spans="1:13" x14ac:dyDescent="0.25">
      <c r="A11" s="346" t="s">
        <v>89</v>
      </c>
      <c r="B11" s="16">
        <f>'Costi del Personale'!D16+'Costi del Personale'!D17+'Costi del Personale'!D18</f>
        <v>6809.8333333333339</v>
      </c>
      <c r="C11" s="16">
        <f>'Costi del Personale'!E16+'Costi del Personale'!E17+'Costi del Personale'!E18</f>
        <v>6809.8333333333339</v>
      </c>
      <c r="D11" s="16">
        <f>'Costi del Personale'!F16+'Costi del Personale'!F17+'Costi del Personale'!F18</f>
        <v>6809.8333333333339</v>
      </c>
      <c r="E11" s="16">
        <f>'Costi del Personale'!G16+'Costi del Personale'!G17+'Costi del Personale'!G18</f>
        <v>6809.8333333333339</v>
      </c>
      <c r="F11" s="16">
        <f>'Costi del Personale'!H16+'Costi del Personale'!H17+'Costi del Personale'!H18</f>
        <v>6809.8333333333339</v>
      </c>
      <c r="G11" s="16">
        <f>'Costi del Personale'!I16+'Costi del Personale'!I17+'Costi del Personale'!I18</f>
        <v>8512.2916666666679</v>
      </c>
      <c r="H11" s="16">
        <f>'Costi del Personale'!J16+'Costi del Personale'!J17+'Costi del Personale'!J18</f>
        <v>8512.2916666666679</v>
      </c>
      <c r="I11" s="16">
        <f>'Costi del Personale'!K16+'Costi del Personale'!K17+'Costi del Personale'!K18</f>
        <v>8512.2916666666679</v>
      </c>
      <c r="J11" s="16">
        <f>'Costi del Personale'!L16+'Costi del Personale'!L17+'Costi del Personale'!L18</f>
        <v>8512.2916666666679</v>
      </c>
      <c r="K11" s="16">
        <f>'Costi del Personale'!M16+'Costi del Personale'!M17+'Costi del Personale'!M18</f>
        <v>8512.2916666666679</v>
      </c>
      <c r="L11" s="16">
        <f>'Costi del Personale'!N16+'Costi del Personale'!N17+'Costi del Personale'!N18</f>
        <v>10214.75</v>
      </c>
      <c r="M11" s="345">
        <f>'Costi del Personale'!O16+'Costi del Personale'!O17+'Costi del Personale'!O18</f>
        <v>10214.75</v>
      </c>
    </row>
    <row r="12" spans="1:13" x14ac:dyDescent="0.25">
      <c r="A12" s="346" t="s">
        <v>90</v>
      </c>
      <c r="B12" s="16">
        <f>'Costi del Personale'!D19</f>
        <v>364.8125</v>
      </c>
      <c r="C12" s="16">
        <f>'Costi del Personale'!E19</f>
        <v>364.8125</v>
      </c>
      <c r="D12" s="16">
        <f>'Costi del Personale'!F19</f>
        <v>364.8125</v>
      </c>
      <c r="E12" s="16">
        <f>'Costi del Personale'!G19</f>
        <v>364.8125</v>
      </c>
      <c r="F12" s="16">
        <f>'Costi del Personale'!H19</f>
        <v>364.8125</v>
      </c>
      <c r="G12" s="16">
        <f>'Costi del Personale'!I19</f>
        <v>456.01562500000006</v>
      </c>
      <c r="H12" s="16">
        <f>'Costi del Personale'!J19</f>
        <v>456.01562500000006</v>
      </c>
      <c r="I12" s="16">
        <f>'Costi del Personale'!K19</f>
        <v>456.01562500000006</v>
      </c>
      <c r="J12" s="16">
        <f>'Costi del Personale'!L19</f>
        <v>456.01562500000006</v>
      </c>
      <c r="K12" s="16">
        <f>'Costi del Personale'!M19</f>
        <v>456.01562500000006</v>
      </c>
      <c r="L12" s="16">
        <f>'Costi del Personale'!N19</f>
        <v>547.21875</v>
      </c>
      <c r="M12" s="345">
        <f>'Costi del Personale'!O19</f>
        <v>547.21875</v>
      </c>
    </row>
    <row r="13" spans="1:13" x14ac:dyDescent="0.25">
      <c r="A13" s="351" t="s">
        <v>91</v>
      </c>
      <c r="B13" s="352">
        <f>B10-B11-B12</f>
        <v>14886.954166666665</v>
      </c>
      <c r="C13" s="352">
        <f t="shared" ref="C13:M13" si="2">C10-C11-C12</f>
        <v>-11154.765833333333</v>
      </c>
      <c r="D13" s="352">
        <f t="shared" si="2"/>
        <v>-4689.0058333333345</v>
      </c>
      <c r="E13" s="352">
        <f t="shared" si="2"/>
        <v>-6715.6058333333349</v>
      </c>
      <c r="F13" s="352">
        <f t="shared" si="2"/>
        <v>1199.3941666666669</v>
      </c>
      <c r="G13" s="352">
        <f t="shared" si="2"/>
        <v>30415.332708333332</v>
      </c>
      <c r="H13" s="352">
        <f t="shared" si="2"/>
        <v>18469.412708333333</v>
      </c>
      <c r="I13" s="352">
        <f t="shared" si="2"/>
        <v>49945.092708333337</v>
      </c>
      <c r="J13" s="352">
        <f t="shared" si="2"/>
        <v>-43250.787291666667</v>
      </c>
      <c r="K13" s="352">
        <f t="shared" si="2"/>
        <v>13997.292708333331</v>
      </c>
      <c r="L13" s="352">
        <f t="shared" si="2"/>
        <v>-5837.4887500000004</v>
      </c>
      <c r="M13" s="353">
        <f t="shared" si="2"/>
        <v>23718.631249999999</v>
      </c>
    </row>
    <row r="30" spans="1:13" x14ac:dyDescent="0.25">
      <c r="A30" s="341" t="s">
        <v>122</v>
      </c>
      <c r="B30" s="342">
        <f t="shared" ref="B30:M30" si="3">B2</f>
        <v>44927</v>
      </c>
      <c r="C30" s="342">
        <f t="shared" si="3"/>
        <v>44958</v>
      </c>
      <c r="D30" s="342">
        <f t="shared" si="3"/>
        <v>44986</v>
      </c>
      <c r="E30" s="342">
        <f t="shared" si="3"/>
        <v>45017</v>
      </c>
      <c r="F30" s="342">
        <f t="shared" si="3"/>
        <v>45047</v>
      </c>
      <c r="G30" s="342">
        <f t="shared" si="3"/>
        <v>45078</v>
      </c>
      <c r="H30" s="342">
        <f t="shared" si="3"/>
        <v>45108</v>
      </c>
      <c r="I30" s="342">
        <f t="shared" si="3"/>
        <v>45139</v>
      </c>
      <c r="J30" s="342">
        <f t="shared" si="3"/>
        <v>45170</v>
      </c>
      <c r="K30" s="342">
        <f t="shared" si="3"/>
        <v>45200</v>
      </c>
      <c r="L30" s="342">
        <f t="shared" si="3"/>
        <v>45231</v>
      </c>
      <c r="M30" s="343">
        <f t="shared" si="3"/>
        <v>45261</v>
      </c>
    </row>
    <row r="31" spans="1:13" x14ac:dyDescent="0.25">
      <c r="A31" s="344" t="s">
        <v>83</v>
      </c>
      <c r="B31" s="16">
        <f>B3</f>
        <v>17120</v>
      </c>
      <c r="C31" s="16">
        <f t="shared" ref="C31:M31" si="4">B31+C3</f>
        <v>33368.5</v>
      </c>
      <c r="D31" s="16">
        <f t="shared" si="4"/>
        <v>51016.5</v>
      </c>
      <c r="E31" s="16">
        <f t="shared" si="4"/>
        <v>68284.5</v>
      </c>
      <c r="F31" s="16">
        <f t="shared" si="4"/>
        <v>88180</v>
      </c>
      <c r="G31" s="16">
        <f t="shared" si="4"/>
        <v>140855.5</v>
      </c>
      <c r="H31" s="16">
        <f t="shared" si="4"/>
        <v>200306</v>
      </c>
      <c r="I31" s="16">
        <f t="shared" si="4"/>
        <v>277270</v>
      </c>
      <c r="J31" s="16">
        <f t="shared" si="4"/>
        <v>300680</v>
      </c>
      <c r="K31" s="16">
        <f t="shared" si="4"/>
        <v>322793.5</v>
      </c>
      <c r="L31" s="16">
        <f t="shared" si="4"/>
        <v>344914.5</v>
      </c>
      <c r="M31" s="345">
        <f t="shared" si="4"/>
        <v>392852</v>
      </c>
    </row>
    <row r="32" spans="1:13" x14ac:dyDescent="0.25">
      <c r="A32" s="346" t="s">
        <v>92</v>
      </c>
      <c r="B32" s="16">
        <f>B4</f>
        <v>26764</v>
      </c>
      <c r="C32" s="16">
        <f t="shared" ref="C32:M32" si="5">B32+C4</f>
        <v>27121</v>
      </c>
      <c r="D32" s="16">
        <f t="shared" si="5"/>
        <v>28471</v>
      </c>
      <c r="E32" s="16">
        <f t="shared" si="5"/>
        <v>26871</v>
      </c>
      <c r="F32" s="16">
        <f t="shared" si="5"/>
        <v>30215</v>
      </c>
      <c r="G32" s="16">
        <f t="shared" si="5"/>
        <v>49575</v>
      </c>
      <c r="H32" s="16">
        <f t="shared" si="5"/>
        <v>55436</v>
      </c>
      <c r="I32" s="16">
        <f t="shared" si="5"/>
        <v>81736</v>
      </c>
      <c r="J32" s="16">
        <f t="shared" si="5"/>
        <v>31175</v>
      </c>
      <c r="K32" s="16">
        <f t="shared" si="5"/>
        <v>30535</v>
      </c>
      <c r="L32" s="16">
        <f t="shared" si="5"/>
        <v>28471</v>
      </c>
      <c r="M32" s="345">
        <f t="shared" si="5"/>
        <v>34510</v>
      </c>
    </row>
    <row r="33" spans="1:13" x14ac:dyDescent="0.25">
      <c r="A33" s="347" t="s">
        <v>84</v>
      </c>
      <c r="B33" s="17">
        <f>B5</f>
        <v>43884</v>
      </c>
      <c r="C33" s="17">
        <f t="shared" ref="C33:M33" si="6">SUM(C31:C32)</f>
        <v>60489.5</v>
      </c>
      <c r="D33" s="17">
        <f t="shared" si="6"/>
        <v>79487.5</v>
      </c>
      <c r="E33" s="17">
        <f t="shared" si="6"/>
        <v>95155.5</v>
      </c>
      <c r="F33" s="17">
        <f t="shared" si="6"/>
        <v>118395</v>
      </c>
      <c r="G33" s="17">
        <f t="shared" si="6"/>
        <v>190430.5</v>
      </c>
      <c r="H33" s="17">
        <f t="shared" si="6"/>
        <v>255742</v>
      </c>
      <c r="I33" s="17">
        <f t="shared" si="6"/>
        <v>359006</v>
      </c>
      <c r="J33" s="17">
        <f t="shared" si="6"/>
        <v>331855</v>
      </c>
      <c r="K33" s="17">
        <f t="shared" si="6"/>
        <v>353328.5</v>
      </c>
      <c r="L33" s="17">
        <f t="shared" si="6"/>
        <v>373385.5</v>
      </c>
      <c r="M33" s="348">
        <f t="shared" si="6"/>
        <v>427362</v>
      </c>
    </row>
    <row r="34" spans="1:13" x14ac:dyDescent="0.25">
      <c r="A34" s="346" t="s">
        <v>85</v>
      </c>
      <c r="B34" s="16">
        <f>B6</f>
        <v>6800</v>
      </c>
      <c r="C34" s="16">
        <f t="shared" ref="C34:M34" si="7">B34+C6</f>
        <v>13090</v>
      </c>
      <c r="D34" s="16">
        <f t="shared" si="7"/>
        <v>19920</v>
      </c>
      <c r="E34" s="16">
        <f t="shared" si="7"/>
        <v>26750</v>
      </c>
      <c r="F34" s="16">
        <f t="shared" si="7"/>
        <v>33580</v>
      </c>
      <c r="G34" s="16">
        <f t="shared" si="7"/>
        <v>46650</v>
      </c>
      <c r="H34" s="16">
        <f t="shared" si="7"/>
        <v>61706</v>
      </c>
      <c r="I34" s="16">
        <f t="shared" si="7"/>
        <v>82162</v>
      </c>
      <c r="J34" s="16">
        <f t="shared" si="7"/>
        <v>88992</v>
      </c>
      <c r="K34" s="16">
        <f t="shared" si="7"/>
        <v>95822</v>
      </c>
      <c r="L34" s="16">
        <f t="shared" si="7"/>
        <v>102652</v>
      </c>
      <c r="M34" s="345">
        <f t="shared" si="7"/>
        <v>110052</v>
      </c>
    </row>
    <row r="35" spans="1:13" x14ac:dyDescent="0.25">
      <c r="A35" s="346" t="s">
        <v>86</v>
      </c>
      <c r="B35" s="16">
        <f t="shared" ref="B35:B36" si="8">B7</f>
        <v>7320</v>
      </c>
      <c r="C35" s="16">
        <f t="shared" ref="C35:M36" si="9">B35+C7</f>
        <v>14017.8</v>
      </c>
      <c r="D35" s="16">
        <f t="shared" si="9"/>
        <v>14054.4</v>
      </c>
      <c r="E35" s="16">
        <f t="shared" si="9"/>
        <v>14713.2</v>
      </c>
      <c r="F35" s="16">
        <f t="shared" si="9"/>
        <v>14713.2</v>
      </c>
      <c r="G35" s="16">
        <f t="shared" si="9"/>
        <v>22326</v>
      </c>
      <c r="H35" s="16">
        <f t="shared" si="9"/>
        <v>32361.72</v>
      </c>
      <c r="I35" s="16">
        <f t="shared" si="9"/>
        <v>41372.639999999999</v>
      </c>
      <c r="J35" s="16">
        <f t="shared" si="9"/>
        <v>31336.92</v>
      </c>
      <c r="K35" s="16">
        <f t="shared" si="9"/>
        <v>14713.2</v>
      </c>
      <c r="L35" s="16">
        <f t="shared" si="9"/>
        <v>14713.2</v>
      </c>
      <c r="M35" s="345">
        <f t="shared" si="9"/>
        <v>15408.6</v>
      </c>
    </row>
    <row r="36" spans="1:13" x14ac:dyDescent="0.25">
      <c r="A36" s="346" t="s">
        <v>97</v>
      </c>
      <c r="B36" s="16">
        <f t="shared" si="8"/>
        <v>2054.4</v>
      </c>
      <c r="C36" s="16">
        <f t="shared" si="9"/>
        <v>4004.2200000000003</v>
      </c>
      <c r="D36" s="16">
        <f t="shared" si="9"/>
        <v>6121.9800000000005</v>
      </c>
      <c r="E36" s="16">
        <f t="shared" si="9"/>
        <v>8194.14</v>
      </c>
      <c r="F36" s="16">
        <f t="shared" si="9"/>
        <v>10581.599999999999</v>
      </c>
      <c r="G36" s="16">
        <f t="shared" si="9"/>
        <v>16902.659999999996</v>
      </c>
      <c r="H36" s="16">
        <f t="shared" si="9"/>
        <v>24036.719999999994</v>
      </c>
      <c r="I36" s="16">
        <f t="shared" si="9"/>
        <v>33272.399999999994</v>
      </c>
      <c r="J36" s="16">
        <f t="shared" si="9"/>
        <v>36081.599999999991</v>
      </c>
      <c r="K36" s="16">
        <f t="shared" si="9"/>
        <v>38735.219999999994</v>
      </c>
      <c r="L36" s="16">
        <f t="shared" si="9"/>
        <v>41389.739999999991</v>
      </c>
      <c r="M36" s="345">
        <f t="shared" si="9"/>
        <v>47142.239999999991</v>
      </c>
    </row>
    <row r="37" spans="1:13" x14ac:dyDescent="0.25">
      <c r="A37" s="349" t="s">
        <v>87</v>
      </c>
      <c r="B37" s="16">
        <f>B9</f>
        <v>5648</v>
      </c>
      <c r="C37" s="16">
        <f t="shared" ref="C37:M37" si="10">B37+C9</f>
        <v>11296</v>
      </c>
      <c r="D37" s="16">
        <f t="shared" si="10"/>
        <v>18824</v>
      </c>
      <c r="E37" s="16">
        <f t="shared" si="10"/>
        <v>24472</v>
      </c>
      <c r="F37" s="16">
        <f t="shared" si="10"/>
        <v>30120</v>
      </c>
      <c r="G37" s="16">
        <f t="shared" si="10"/>
        <v>35768</v>
      </c>
      <c r="H37" s="16">
        <f t="shared" si="10"/>
        <v>41416</v>
      </c>
      <c r="I37" s="16">
        <f t="shared" si="10"/>
        <v>47064</v>
      </c>
      <c r="J37" s="16">
        <f t="shared" si="10"/>
        <v>54592</v>
      </c>
      <c r="K37" s="16">
        <f t="shared" si="10"/>
        <v>60240</v>
      </c>
      <c r="L37" s="16">
        <f t="shared" si="10"/>
        <v>65888</v>
      </c>
      <c r="M37" s="345">
        <f t="shared" si="10"/>
        <v>71536</v>
      </c>
    </row>
    <row r="38" spans="1:13" x14ac:dyDescent="0.25">
      <c r="A38" s="347" t="s">
        <v>88</v>
      </c>
      <c r="B38" s="18">
        <f>B10</f>
        <v>22061.599999999999</v>
      </c>
      <c r="C38" s="18">
        <f>C33-C34-C35-C36-C37</f>
        <v>18081.479999999996</v>
      </c>
      <c r="D38" s="18">
        <f t="shared" ref="D38:M38" si="11">D33-D34-D35-D36-D37</f>
        <v>20567.119999999995</v>
      </c>
      <c r="E38" s="18">
        <f t="shared" si="11"/>
        <v>21026.160000000003</v>
      </c>
      <c r="F38" s="18">
        <f t="shared" si="11"/>
        <v>29400.200000000004</v>
      </c>
      <c r="G38" s="18">
        <f t="shared" si="11"/>
        <v>68783.839999999997</v>
      </c>
      <c r="H38" s="18">
        <f t="shared" si="11"/>
        <v>96221.56</v>
      </c>
      <c r="I38" s="18">
        <f t="shared" si="11"/>
        <v>155134.96</v>
      </c>
      <c r="J38" s="18">
        <f t="shared" si="11"/>
        <v>120852.48000000004</v>
      </c>
      <c r="K38" s="18">
        <f t="shared" si="11"/>
        <v>143818.07999999999</v>
      </c>
      <c r="L38" s="18">
        <f t="shared" si="11"/>
        <v>148742.56</v>
      </c>
      <c r="M38" s="350">
        <f t="shared" si="11"/>
        <v>183223.16000000003</v>
      </c>
    </row>
    <row r="39" spans="1:13" x14ac:dyDescent="0.25">
      <c r="A39" s="346" t="s">
        <v>89</v>
      </c>
      <c r="B39" s="16">
        <f>B11</f>
        <v>6809.8333333333339</v>
      </c>
      <c r="C39" s="16">
        <f>B39+C11</f>
        <v>13619.666666666668</v>
      </c>
      <c r="D39" s="16">
        <f t="shared" ref="D39:M39" si="12">C39+D11</f>
        <v>20429.5</v>
      </c>
      <c r="E39" s="16">
        <f t="shared" si="12"/>
        <v>27239.333333333336</v>
      </c>
      <c r="F39" s="16">
        <f t="shared" si="12"/>
        <v>34049.166666666672</v>
      </c>
      <c r="G39" s="16">
        <f t="shared" si="12"/>
        <v>42561.458333333343</v>
      </c>
      <c r="H39" s="16">
        <f t="shared" si="12"/>
        <v>51073.750000000015</v>
      </c>
      <c r="I39" s="16">
        <f t="shared" si="12"/>
        <v>59586.041666666686</v>
      </c>
      <c r="J39" s="16">
        <f t="shared" si="12"/>
        <v>68098.333333333358</v>
      </c>
      <c r="K39" s="16">
        <f t="shared" si="12"/>
        <v>76610.625000000029</v>
      </c>
      <c r="L39" s="16">
        <f t="shared" si="12"/>
        <v>86825.375000000029</v>
      </c>
      <c r="M39" s="345">
        <f t="shared" si="12"/>
        <v>97040.125000000029</v>
      </c>
    </row>
    <row r="40" spans="1:13" x14ac:dyDescent="0.25">
      <c r="A40" s="346" t="s">
        <v>90</v>
      </c>
      <c r="B40" s="16">
        <f>B12</f>
        <v>364.8125</v>
      </c>
      <c r="C40" s="16">
        <f>B40+C12</f>
        <v>729.625</v>
      </c>
      <c r="D40" s="16">
        <f t="shared" ref="D40:M40" si="13">C40+D12</f>
        <v>1094.4375</v>
      </c>
      <c r="E40" s="16">
        <f t="shared" si="13"/>
        <v>1459.25</v>
      </c>
      <c r="F40" s="16">
        <f t="shared" si="13"/>
        <v>1824.0625</v>
      </c>
      <c r="G40" s="16">
        <f t="shared" si="13"/>
        <v>2280.078125</v>
      </c>
      <c r="H40" s="16">
        <f t="shared" si="13"/>
        <v>2736.09375</v>
      </c>
      <c r="I40" s="16">
        <f t="shared" si="13"/>
        <v>3192.109375</v>
      </c>
      <c r="J40" s="16">
        <f t="shared" si="13"/>
        <v>3648.125</v>
      </c>
      <c r="K40" s="16">
        <f t="shared" si="13"/>
        <v>4104.140625</v>
      </c>
      <c r="L40" s="16">
        <f t="shared" si="13"/>
        <v>4651.359375</v>
      </c>
      <c r="M40" s="345">
        <f t="shared" si="13"/>
        <v>5198.578125</v>
      </c>
    </row>
    <row r="41" spans="1:13" x14ac:dyDescent="0.25">
      <c r="A41" s="351" t="s">
        <v>91</v>
      </c>
      <c r="B41" s="352">
        <f>B13</f>
        <v>14886.954166666665</v>
      </c>
      <c r="C41" s="352">
        <f t="shared" ref="C41:M41" si="14">C38-C39-C40</f>
        <v>3732.188333333328</v>
      </c>
      <c r="D41" s="352">
        <f t="shared" si="14"/>
        <v>-956.81750000000466</v>
      </c>
      <c r="E41" s="352">
        <f t="shared" si="14"/>
        <v>-7672.4233333333323</v>
      </c>
      <c r="F41" s="352">
        <f t="shared" si="14"/>
        <v>-6473.0291666666672</v>
      </c>
      <c r="G41" s="352">
        <f t="shared" si="14"/>
        <v>23942.303541666653</v>
      </c>
      <c r="H41" s="352">
        <f t="shared" si="14"/>
        <v>42411.716249999983</v>
      </c>
      <c r="I41" s="352">
        <f t="shared" si="14"/>
        <v>92356.808958333306</v>
      </c>
      <c r="J41" s="352">
        <f t="shared" si="14"/>
        <v>49106.021666666682</v>
      </c>
      <c r="K41" s="352">
        <f t="shared" si="14"/>
        <v>63103.314374999958</v>
      </c>
      <c r="L41" s="352">
        <f t="shared" si="14"/>
        <v>57265.825624999969</v>
      </c>
      <c r="M41" s="353">
        <f t="shared" si="14"/>
        <v>80984.456875000003</v>
      </c>
    </row>
  </sheetData>
  <sheetProtection algorithmName="SHA-512" hashValue="4F1PNBY5S4nFuj6872bnWLkHArneMptapJv4wmmUVvCR/XetkuUrtmWj6x/Fv9Nce664S5APWqNlKa1jNDgb/Q==" saltValue="GuVJ5kOJ9lFKO2LN3sc9Iw==" spinCount="100000" sheet="1" objects="1" scenarios="1"/>
  <pageMargins left="0.7" right="0.7" top="0.75" bottom="0.75" header="0.3" footer="0.3"/>
  <ignoredErrors>
    <ignoredError sqref="C33:M33 C38:M38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61BD6-ACC5-4CB0-812C-84CD781D047E}">
  <sheetPr>
    <tabColor theme="7" tint="0.59999389629810485"/>
  </sheetPr>
  <dimension ref="B2:P53"/>
  <sheetViews>
    <sheetView zoomScale="85" zoomScaleNormal="85" workbookViewId="0">
      <selection activeCell="V31" sqref="V31"/>
    </sheetView>
  </sheetViews>
  <sheetFormatPr defaultColWidth="9.109375" defaultRowHeight="13.8" x14ac:dyDescent="0.25"/>
  <cols>
    <col min="1" max="1" width="4.6640625" style="6" customWidth="1"/>
    <col min="2" max="2" width="23.44140625" style="6" customWidth="1"/>
    <col min="3" max="3" width="10.6640625" style="6" customWidth="1"/>
    <col min="4" max="4" width="11.109375" style="6" customWidth="1"/>
    <col min="5" max="6" width="9.109375" style="6"/>
    <col min="7" max="7" width="9.88671875" style="6" bestFit="1" customWidth="1"/>
    <col min="8" max="16384" width="9.109375" style="6"/>
  </cols>
  <sheetData>
    <row r="2" spans="2:15" x14ac:dyDescent="0.25">
      <c r="B2" s="19" t="s">
        <v>109</v>
      </c>
      <c r="C2" s="20" t="str">
        <f>Cruscotto!E1</f>
        <v>ANNO</v>
      </c>
      <c r="D2" s="7"/>
    </row>
    <row r="3" spans="2:15" x14ac:dyDescent="0.25">
      <c r="B3" s="21" t="s">
        <v>94</v>
      </c>
      <c r="C3" s="22">
        <f>SUM(MOL!B3:M3)</f>
        <v>392852</v>
      </c>
      <c r="D3" s="487" t="s">
        <v>95</v>
      </c>
      <c r="E3" s="487"/>
      <c r="F3" s="23" t="s">
        <v>110</v>
      </c>
      <c r="G3" s="23"/>
      <c r="H3" s="23"/>
      <c r="I3" s="23"/>
      <c r="J3" s="23"/>
      <c r="K3" s="23"/>
      <c r="L3" s="23"/>
      <c r="M3" s="23"/>
      <c r="N3" s="23"/>
      <c r="O3" s="23"/>
    </row>
    <row r="4" spans="2:15" x14ac:dyDescent="0.25">
      <c r="B4" s="21" t="s">
        <v>96</v>
      </c>
      <c r="C4" s="22">
        <f>SUM('Costi Fissi'!D28:O28)+SUM('Costi del Personale'!D20:O20)</f>
        <v>173774.70312500003</v>
      </c>
      <c r="D4" s="487" t="s">
        <v>95</v>
      </c>
      <c r="E4" s="487"/>
      <c r="F4" s="23" t="s">
        <v>112</v>
      </c>
      <c r="G4" s="23"/>
      <c r="H4" s="23"/>
      <c r="I4" s="23"/>
      <c r="J4" s="23"/>
      <c r="K4" s="23"/>
      <c r="L4" s="23"/>
      <c r="M4" s="23"/>
      <c r="N4" s="23"/>
      <c r="O4" s="23"/>
    </row>
    <row r="5" spans="2:15" x14ac:dyDescent="0.25">
      <c r="B5" s="21" t="s">
        <v>97</v>
      </c>
      <c r="C5" s="22">
        <f>SUM('Costi Mp &amp; Merci'!C68:N68)</f>
        <v>110052</v>
      </c>
      <c r="D5" s="487" t="s">
        <v>95</v>
      </c>
      <c r="E5" s="487"/>
      <c r="F5" s="23" t="s">
        <v>111</v>
      </c>
      <c r="G5" s="23"/>
      <c r="H5" s="23"/>
      <c r="I5" s="23"/>
      <c r="J5" s="23"/>
      <c r="K5" s="23"/>
      <c r="L5" s="23"/>
      <c r="M5" s="23"/>
      <c r="N5" s="23"/>
      <c r="O5" s="23"/>
    </row>
    <row r="6" spans="2:15" x14ac:dyDescent="0.25">
      <c r="B6" s="24" t="s">
        <v>98</v>
      </c>
      <c r="C6" s="25">
        <f>C4+C5</f>
        <v>283826.703125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15" x14ac:dyDescent="0.25">
      <c r="B7" s="7"/>
      <c r="C7" s="7"/>
      <c r="D7" s="7"/>
    </row>
    <row r="8" spans="2:15" x14ac:dyDescent="0.25">
      <c r="B8" s="21"/>
      <c r="C8" s="26" t="str">
        <f>C2</f>
        <v>ANNO</v>
      </c>
      <c r="D8" s="27" t="s">
        <v>99</v>
      </c>
    </row>
    <row r="9" spans="2:15" x14ac:dyDescent="0.25">
      <c r="B9" s="21" t="s">
        <v>96</v>
      </c>
      <c r="C9" s="28">
        <f>C4</f>
        <v>173774.70312500003</v>
      </c>
      <c r="D9" s="29">
        <f>IF($C$3=0,0,C9/$C$3)</f>
        <v>0.4423413986055818</v>
      </c>
    </row>
    <row r="10" spans="2:15" x14ac:dyDescent="0.25">
      <c r="B10" s="21" t="s">
        <v>97</v>
      </c>
      <c r="C10" s="28">
        <f>C5</f>
        <v>110052</v>
      </c>
      <c r="D10" s="29">
        <f>IF($C$3=0,0,C10/$C$3)</f>
        <v>0.28013603087167688</v>
      </c>
    </row>
    <row r="11" spans="2:15" ht="27.6" x14ac:dyDescent="0.25">
      <c r="B11" s="30" t="s">
        <v>100</v>
      </c>
      <c r="C11" s="31">
        <f>+C9/(1-D10)</f>
        <v>241399.36234817014</v>
      </c>
      <c r="D11" s="32">
        <f>IF($C$3=0,0,C11/$C$3)</f>
        <v>0.61447914824964656</v>
      </c>
    </row>
    <row r="13" spans="2:15" ht="15" x14ac:dyDescent="0.25">
      <c r="B13" s="484" t="s">
        <v>101</v>
      </c>
      <c r="C13" s="484"/>
      <c r="D13" s="484"/>
      <c r="E13" s="33" t="s">
        <v>102</v>
      </c>
      <c r="F13" s="33"/>
      <c r="G13" s="33"/>
      <c r="H13" s="33"/>
      <c r="I13" s="33"/>
      <c r="J13" s="33"/>
      <c r="L13" s="33"/>
      <c r="M13" s="33"/>
      <c r="N13" s="33"/>
    </row>
    <row r="15" spans="2:15" x14ac:dyDescent="0.25">
      <c r="B15" s="485" t="s">
        <v>103</v>
      </c>
      <c r="C15" s="485"/>
      <c r="D15" s="485"/>
      <c r="E15" s="485"/>
    </row>
    <row r="16" spans="2:15" ht="15" x14ac:dyDescent="0.25">
      <c r="B16" s="486"/>
      <c r="C16" s="486"/>
      <c r="F16" s="9" t="s">
        <v>104</v>
      </c>
      <c r="G16" s="354">
        <f>IF(C3=0,0,(C3-C11)/C3)</f>
        <v>0.3855208517503535</v>
      </c>
    </row>
    <row r="17" spans="2:12" x14ac:dyDescent="0.25">
      <c r="B17" s="485" t="s">
        <v>105</v>
      </c>
      <c r="C17" s="485"/>
      <c r="D17" s="485"/>
      <c r="E17" s="485"/>
    </row>
    <row r="18" spans="2:12" x14ac:dyDescent="0.25">
      <c r="L18" s="6" t="s">
        <v>120</v>
      </c>
    </row>
    <row r="49" spans="2:16" ht="14.4" customHeight="1" x14ac:dyDescent="0.25">
      <c r="B49" s="10"/>
      <c r="C49" s="34">
        <f>MOL!B2</f>
        <v>44927</v>
      </c>
      <c r="D49" s="34">
        <f>MOL!C2</f>
        <v>44958</v>
      </c>
      <c r="E49" s="34">
        <f>MOL!D2</f>
        <v>44986</v>
      </c>
      <c r="F49" s="34">
        <f>MOL!E2</f>
        <v>45017</v>
      </c>
      <c r="G49" s="34">
        <f>MOL!F2</f>
        <v>45047</v>
      </c>
      <c r="H49" s="34">
        <f>MOL!G2</f>
        <v>45078</v>
      </c>
      <c r="I49" s="34">
        <f>MOL!H2</f>
        <v>45108</v>
      </c>
      <c r="J49" s="34">
        <f>MOL!I2</f>
        <v>45139</v>
      </c>
      <c r="K49" s="34">
        <f>MOL!J2</f>
        <v>45170</v>
      </c>
      <c r="L49" s="34">
        <f>MOL!K2</f>
        <v>45200</v>
      </c>
      <c r="M49" s="34">
        <f>MOL!L2</f>
        <v>45231</v>
      </c>
      <c r="N49" s="34">
        <f>MOL!M2</f>
        <v>45261</v>
      </c>
      <c r="O49" s="10"/>
      <c r="P49" s="10"/>
    </row>
    <row r="50" spans="2:16" x14ac:dyDescent="0.25">
      <c r="B50" s="35" t="s">
        <v>106</v>
      </c>
      <c r="C50" s="36">
        <f>$C$3/12</f>
        <v>32737.666666666668</v>
      </c>
      <c r="D50" s="36">
        <f>$C$3/12+C50</f>
        <v>65475.333333333336</v>
      </c>
      <c r="E50" s="36">
        <f t="shared" ref="E50:N50" si="0">$C$3/12+D50</f>
        <v>98213</v>
      </c>
      <c r="F50" s="36">
        <f t="shared" si="0"/>
        <v>130950.66666666667</v>
      </c>
      <c r="G50" s="36">
        <f t="shared" si="0"/>
        <v>163688.33333333334</v>
      </c>
      <c r="H50" s="36">
        <f t="shared" si="0"/>
        <v>196426</v>
      </c>
      <c r="I50" s="36">
        <f t="shared" si="0"/>
        <v>229163.66666666666</v>
      </c>
      <c r="J50" s="36">
        <f t="shared" si="0"/>
        <v>261901.33333333331</v>
      </c>
      <c r="K50" s="36">
        <f t="shared" si="0"/>
        <v>294639</v>
      </c>
      <c r="L50" s="36">
        <f t="shared" si="0"/>
        <v>327376.66666666669</v>
      </c>
      <c r="M50" s="36">
        <f t="shared" si="0"/>
        <v>360114.33333333337</v>
      </c>
      <c r="N50" s="36">
        <f t="shared" si="0"/>
        <v>392852.00000000006</v>
      </c>
      <c r="O50" s="37" t="str">
        <f>IF(N50=C3,"Ok!","Error!")</f>
        <v>Ok!</v>
      </c>
      <c r="P50" s="10"/>
    </row>
    <row r="51" spans="2:16" x14ac:dyDescent="0.25">
      <c r="B51" s="35" t="s">
        <v>107</v>
      </c>
      <c r="C51" s="36">
        <f>$C$4</f>
        <v>173774.70312500003</v>
      </c>
      <c r="D51" s="36">
        <f>$C$4</f>
        <v>173774.70312500003</v>
      </c>
      <c r="E51" s="36">
        <f t="shared" ref="E51:N51" si="1">$C$4</f>
        <v>173774.70312500003</v>
      </c>
      <c r="F51" s="36">
        <f t="shared" si="1"/>
        <v>173774.70312500003</v>
      </c>
      <c r="G51" s="36">
        <f t="shared" si="1"/>
        <v>173774.70312500003</v>
      </c>
      <c r="H51" s="36">
        <f t="shared" si="1"/>
        <v>173774.70312500003</v>
      </c>
      <c r="I51" s="36">
        <f t="shared" si="1"/>
        <v>173774.70312500003</v>
      </c>
      <c r="J51" s="36">
        <f t="shared" si="1"/>
        <v>173774.70312500003</v>
      </c>
      <c r="K51" s="36">
        <f t="shared" si="1"/>
        <v>173774.70312500003</v>
      </c>
      <c r="L51" s="36">
        <f t="shared" si="1"/>
        <v>173774.70312500003</v>
      </c>
      <c r="M51" s="36">
        <f t="shared" si="1"/>
        <v>173774.70312500003</v>
      </c>
      <c r="N51" s="36">
        <f t="shared" si="1"/>
        <v>173774.70312500003</v>
      </c>
      <c r="O51" s="37" t="str">
        <f>IF(N51=C4,"Ok!","Error!")</f>
        <v>Ok!</v>
      </c>
      <c r="P51" s="10"/>
    </row>
    <row r="52" spans="2:16" x14ac:dyDescent="0.25">
      <c r="B52" s="35" t="s">
        <v>108</v>
      </c>
      <c r="C52" s="36">
        <f>$D$10*C50</f>
        <v>9171</v>
      </c>
      <c r="D52" s="36">
        <f>$D$10*D50</f>
        <v>18342</v>
      </c>
      <c r="E52" s="36">
        <f t="shared" ref="E52:N52" si="2">$D$10*E50</f>
        <v>27513</v>
      </c>
      <c r="F52" s="36">
        <f t="shared" si="2"/>
        <v>36684</v>
      </c>
      <c r="G52" s="36">
        <f t="shared" si="2"/>
        <v>45855.000000000007</v>
      </c>
      <c r="H52" s="36">
        <f t="shared" si="2"/>
        <v>55026</v>
      </c>
      <c r="I52" s="36">
        <f t="shared" si="2"/>
        <v>64197</v>
      </c>
      <c r="J52" s="36">
        <f t="shared" si="2"/>
        <v>73368</v>
      </c>
      <c r="K52" s="36">
        <f t="shared" si="2"/>
        <v>82539</v>
      </c>
      <c r="L52" s="36">
        <f t="shared" si="2"/>
        <v>91710.000000000015</v>
      </c>
      <c r="M52" s="36">
        <f t="shared" si="2"/>
        <v>100881.00000000001</v>
      </c>
      <c r="N52" s="36">
        <f t="shared" si="2"/>
        <v>110052.00000000001</v>
      </c>
      <c r="O52" s="37" t="str">
        <f>IF(N52=C5,"Ok!","Error!")</f>
        <v>Ok!</v>
      </c>
      <c r="P52" s="10"/>
    </row>
    <row r="53" spans="2:16" x14ac:dyDescent="0.25">
      <c r="B53" s="35" t="s">
        <v>98</v>
      </c>
      <c r="C53" s="36">
        <f>C51+C52</f>
        <v>182945.70312500003</v>
      </c>
      <c r="D53" s="36">
        <f t="shared" ref="D53:N53" si="3">D51+D52</f>
        <v>192116.70312500003</v>
      </c>
      <c r="E53" s="36">
        <f t="shared" si="3"/>
        <v>201287.70312500003</v>
      </c>
      <c r="F53" s="36">
        <f t="shared" si="3"/>
        <v>210458.70312500003</v>
      </c>
      <c r="G53" s="36">
        <f t="shared" si="3"/>
        <v>219629.70312500003</v>
      </c>
      <c r="H53" s="36">
        <f t="shared" si="3"/>
        <v>228800.70312500003</v>
      </c>
      <c r="I53" s="36">
        <f t="shared" si="3"/>
        <v>237971.70312500003</v>
      </c>
      <c r="J53" s="36">
        <f t="shared" si="3"/>
        <v>247142.70312500003</v>
      </c>
      <c r="K53" s="36">
        <f t="shared" si="3"/>
        <v>256313.70312500003</v>
      </c>
      <c r="L53" s="36">
        <f t="shared" si="3"/>
        <v>265484.70312500006</v>
      </c>
      <c r="M53" s="36">
        <f t="shared" si="3"/>
        <v>274655.70312500006</v>
      </c>
      <c r="N53" s="36">
        <f t="shared" si="3"/>
        <v>283826.70312500006</v>
      </c>
      <c r="O53" s="37" t="str">
        <f>IF(N53=C6,"Ok!","Error!")</f>
        <v>Ok!</v>
      </c>
      <c r="P53" s="10"/>
    </row>
  </sheetData>
  <sheetProtection algorithmName="SHA-512" hashValue="4wOStVlr7DAuWe4RP/2u6Jhw7qtaiYqf+IjmQ3qeEVpIdNc3Ss+1jM6ID700s5zmaDgDaozCnMiMIj5w6t/XaA==" saltValue="cY+uVrMQVbStT0F6izdoPw==" spinCount="100000" sheet="1" objects="1" scenarios="1"/>
  <mergeCells count="7">
    <mergeCell ref="B13:D13"/>
    <mergeCell ref="B15:E15"/>
    <mergeCell ref="B16:C16"/>
    <mergeCell ref="B17:E17"/>
    <mergeCell ref="D3:E3"/>
    <mergeCell ref="D4:E4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appoggio</vt:lpstr>
      <vt:lpstr>Cruscotto</vt:lpstr>
      <vt:lpstr>Budget Ricavi</vt:lpstr>
      <vt:lpstr>Costi Mp &amp; Merci</vt:lpstr>
      <vt:lpstr>Altri Costi Variabili</vt:lpstr>
      <vt:lpstr>Costi Fissi</vt:lpstr>
      <vt:lpstr>Costi del Personale</vt:lpstr>
      <vt:lpstr>MOL</vt:lpstr>
      <vt:lpstr>BEP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Roberto Di Donato</cp:lastModifiedBy>
  <dcterms:created xsi:type="dcterms:W3CDTF">2015-01-19T21:50:38Z</dcterms:created>
  <dcterms:modified xsi:type="dcterms:W3CDTF">2025-06-24T08:46:58Z</dcterms:modified>
</cp:coreProperties>
</file>